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Приложение №1" sheetId="1" r:id="rId1"/>
    <sheet name="Раздел 2" sheetId="8" r:id="rId2"/>
    <sheet name="2025" sheetId="3" r:id="rId3"/>
    <sheet name="2026" sheetId="5" r:id="rId4"/>
    <sheet name="2027" sheetId="6" r:id="rId5"/>
    <sheet name="Приложение №1 раздел 2" sheetId="2" state="hidden" r:id="rId6"/>
    <sheet name="Приложение №3" sheetId="4" r:id="rId7"/>
  </sheets>
  <definedNames>
    <definedName name="_GoBack" localSheetId="2">'2025'!$A$56</definedName>
    <definedName name="_xlnm.Print_Area" localSheetId="6">'Приложение №3'!$A$1:$J$238</definedName>
    <definedName name="_xlnm.Print_Area" localSheetId="1">'Раздел 2'!$A$1:$FF$54</definedName>
  </definedNames>
  <calcPr calcId="124519"/>
</workbook>
</file>

<file path=xl/calcChain.xml><?xml version="1.0" encoding="utf-8"?>
<calcChain xmlns="http://schemas.openxmlformats.org/spreadsheetml/2006/main">
  <c r="DG17" i="8"/>
  <c r="DG30"/>
  <c r="F32" i="6"/>
  <c r="E46"/>
  <c r="E36" l="1"/>
  <c r="E32"/>
  <c r="E46" i="5"/>
  <c r="F32"/>
  <c r="F42" i="6" l="1"/>
  <c r="E40"/>
  <c r="D40" s="1"/>
  <c r="F46"/>
  <c r="E57"/>
  <c r="F45"/>
  <c r="F43"/>
  <c r="D43"/>
  <c r="E42"/>
  <c r="D38"/>
  <c r="D39"/>
  <c r="D41"/>
  <c r="D42"/>
  <c r="D44"/>
  <c r="D45"/>
  <c r="D46"/>
  <c r="F42" i="5"/>
  <c r="E40"/>
  <c r="E53"/>
  <c r="E57"/>
  <c r="F46"/>
  <c r="F45"/>
  <c r="E43"/>
  <c r="F43"/>
  <c r="E42"/>
  <c r="E41" i="3"/>
  <c r="E58"/>
  <c r="E54"/>
  <c r="E48"/>
  <c r="D203" i="4"/>
  <c r="A14" i="3" l="1"/>
  <c r="E185" i="4" l="1"/>
  <c r="F37" i="6"/>
  <c r="G37"/>
  <c r="H37"/>
  <c r="G37" i="5"/>
  <c r="H37"/>
  <c r="F37"/>
  <c r="H57" i="6"/>
  <c r="H55"/>
  <c r="H53"/>
  <c r="H51"/>
  <c r="H50" s="1"/>
  <c r="H49" s="1"/>
  <c r="H35"/>
  <c r="H33"/>
  <c r="H31"/>
  <c r="H57" i="5"/>
  <c r="H55"/>
  <c r="H53"/>
  <c r="H51"/>
  <c r="H50" s="1"/>
  <c r="H49" s="1"/>
  <c r="H48" s="1"/>
  <c r="H35"/>
  <c r="H33"/>
  <c r="H31"/>
  <c r="DT30" i="8" l="1"/>
  <c r="DT24"/>
  <c r="D37" i="3"/>
  <c r="E89" i="1" s="1"/>
  <c r="E233" i="4" l="1"/>
  <c r="D213"/>
  <c r="G87" l="1"/>
  <c r="N233" s="1"/>
  <c r="D57" i="6"/>
  <c r="G56"/>
  <c r="F56"/>
  <c r="E56"/>
  <c r="D55"/>
  <c r="G54"/>
  <c r="F54"/>
  <c r="E54"/>
  <c r="D53"/>
  <c r="G52"/>
  <c r="F52"/>
  <c r="E52"/>
  <c r="D51"/>
  <c r="G50"/>
  <c r="G49" s="1"/>
  <c r="G48" s="1"/>
  <c r="E50"/>
  <c r="F48"/>
  <c r="D47"/>
  <c r="EG30" i="8"/>
  <c r="DT20"/>
  <c r="E37" i="6"/>
  <c r="DT17" i="8" s="1"/>
  <c r="G36" i="6"/>
  <c r="G35" s="1"/>
  <c r="F35"/>
  <c r="D34"/>
  <c r="G33"/>
  <c r="F33"/>
  <c r="D32"/>
  <c r="D31" s="1"/>
  <c r="G31"/>
  <c r="F31"/>
  <c r="D42" i="5"/>
  <c r="D57"/>
  <c r="G56"/>
  <c r="F56"/>
  <c r="E56"/>
  <c r="D56" s="1"/>
  <c r="F81" i="1" s="1"/>
  <c r="D55" i="5"/>
  <c r="G54"/>
  <c r="F54"/>
  <c r="E54"/>
  <c r="D53"/>
  <c r="G52"/>
  <c r="F52"/>
  <c r="E52"/>
  <c r="D52" s="1"/>
  <c r="D51"/>
  <c r="G50"/>
  <c r="G49" s="1"/>
  <c r="G48" s="1"/>
  <c r="E50"/>
  <c r="E49"/>
  <c r="F48"/>
  <c r="D47"/>
  <c r="D45"/>
  <c r="D44"/>
  <c r="D43"/>
  <c r="D41"/>
  <c r="D40"/>
  <c r="D39"/>
  <c r="D38"/>
  <c r="E37"/>
  <c r="G36"/>
  <c r="D36" s="1"/>
  <c r="F35"/>
  <c r="E35"/>
  <c r="D34"/>
  <c r="G33"/>
  <c r="F33"/>
  <c r="D32"/>
  <c r="D31" s="1"/>
  <c r="G31"/>
  <c r="F31"/>
  <c r="E31"/>
  <c r="D33" i="6" l="1"/>
  <c r="G29"/>
  <c r="G28" s="1"/>
  <c r="D52"/>
  <c r="D54"/>
  <c r="D56"/>
  <c r="G81" i="1" s="1"/>
  <c r="D50" i="6"/>
  <c r="G35" i="5"/>
  <c r="F29" i="6"/>
  <c r="F28" s="1"/>
  <c r="H29" i="5"/>
  <c r="H28" s="1"/>
  <c r="D33"/>
  <c r="D35"/>
  <c r="D50"/>
  <c r="D54"/>
  <c r="D46"/>
  <c r="D36" i="6"/>
  <c r="D37"/>
  <c r="E49"/>
  <c r="D49" s="1"/>
  <c r="D48" s="1"/>
  <c r="G29" i="5"/>
  <c r="G28" s="1"/>
  <c r="D49"/>
  <c r="D48" s="1"/>
  <c r="H29" i="6"/>
  <c r="H28" s="1"/>
  <c r="E31"/>
  <c r="E35"/>
  <c r="D35" s="1"/>
  <c r="E48"/>
  <c r="D37" i="5"/>
  <c r="E48"/>
  <c r="E29" s="1"/>
  <c r="F92" i="1"/>
  <c r="E29" i="6" l="1"/>
  <c r="F29" i="5"/>
  <c r="F28" s="1"/>
  <c r="E28"/>
  <c r="G92" i="1"/>
  <c r="D48" i="3"/>
  <c r="E92" i="1" s="1"/>
  <c r="D29" i="6" l="1"/>
  <c r="E28"/>
  <c r="D28" s="1"/>
  <c r="D29" i="5"/>
  <c r="D28"/>
  <c r="C168" i="4"/>
  <c r="D165" l="1"/>
  <c r="D166"/>
  <c r="D164"/>
  <c r="F169"/>
  <c r="D168"/>
  <c r="E158"/>
  <c r="F151"/>
  <c r="H87" l="1"/>
  <c r="D87"/>
  <c r="E51"/>
  <c r="EG17" i="8" l="1"/>
  <c r="E38" i="3"/>
  <c r="DT10" i="8" l="1"/>
  <c r="EG10"/>
  <c r="DG10"/>
  <c r="F33" i="3" l="1"/>
  <c r="E124" i="4" l="1"/>
  <c r="E57" i="3" l="1"/>
  <c r="H57"/>
  <c r="E55"/>
  <c r="D54"/>
  <c r="E53"/>
  <c r="F49"/>
  <c r="E35"/>
  <c r="F35"/>
  <c r="H35"/>
  <c r="E31"/>
  <c r="F31"/>
  <c r="DG16" i="8" l="1"/>
  <c r="A19" i="6"/>
  <c r="A14"/>
  <c r="A14" i="5"/>
  <c r="E20" i="2"/>
  <c r="A19" i="5"/>
  <c r="E19" i="2"/>
  <c r="F38" i="3" l="1"/>
  <c r="DG20" i="8" s="1"/>
  <c r="C134" i="4"/>
  <c r="DG19" i="8" l="1"/>
  <c r="G9" i="2"/>
  <c r="F9"/>
  <c r="E9"/>
  <c r="J100" i="4" l="1"/>
  <c r="E137"/>
  <c r="D44" i="3" l="1"/>
  <c r="D43"/>
  <c r="F67" i="1"/>
  <c r="D41" i="3"/>
  <c r="D32"/>
  <c r="H24" i="2"/>
  <c r="H15"/>
  <c r="H12"/>
  <c r="H10"/>
  <c r="H26" s="1"/>
  <c r="H27" s="1"/>
  <c r="D56" i="3"/>
  <c r="EG24" i="8"/>
  <c r="D58" i="6"/>
  <c r="G43" i="1" s="1"/>
  <c r="G76"/>
  <c r="D27" i="6"/>
  <c r="G42" i="1" s="1"/>
  <c r="D58" i="5"/>
  <c r="F43" i="1" s="1"/>
  <c r="F76"/>
  <c r="D27" i="5"/>
  <c r="F42" i="1" s="1"/>
  <c r="G38" i="3"/>
  <c r="DG24" i="8" s="1"/>
  <c r="H38" i="3"/>
  <c r="E75" i="1"/>
  <c r="D34" i="3"/>
  <c r="D39"/>
  <c r="D40"/>
  <c r="D42"/>
  <c r="D45"/>
  <c r="D46"/>
  <c r="D52"/>
  <c r="D58"/>
  <c r="D59"/>
  <c r="E43" i="1" s="1"/>
  <c r="D27" i="3"/>
  <c r="E42" i="1" s="1"/>
  <c r="E76"/>
  <c r="H31" i="3"/>
  <c r="G82" i="1"/>
  <c r="F82"/>
  <c r="E82"/>
  <c r="D31" i="3" l="1"/>
  <c r="I101" i="4"/>
  <c r="E101" s="1"/>
  <c r="DG29" i="8"/>
  <c r="DG15" s="1"/>
  <c r="D38" i="3"/>
  <c r="F65" i="1"/>
  <c r="G23" i="2"/>
  <c r="G24" s="1"/>
  <c r="EG29" i="8"/>
  <c r="G36" i="3"/>
  <c r="G35" s="1"/>
  <c r="F23" i="2"/>
  <c r="F24" s="1"/>
  <c r="DT29" i="8"/>
  <c r="F80" i="1"/>
  <c r="E23" i="2"/>
  <c r="E24" s="1"/>
  <c r="G75" i="1"/>
  <c r="G73" s="1"/>
  <c r="D36" i="3"/>
  <c r="G65" i="1"/>
  <c r="G80"/>
  <c r="G79"/>
  <c r="F75"/>
  <c r="F73" s="1"/>
  <c r="F79"/>
  <c r="G67"/>
  <c r="F57"/>
  <c r="F56" s="1"/>
  <c r="F50"/>
  <c r="D47" i="3"/>
  <c r="E14" i="2"/>
  <c r="E15" s="1"/>
  <c r="E73" i="1"/>
  <c r="G57" i="3"/>
  <c r="F57"/>
  <c r="H55"/>
  <c r="G55"/>
  <c r="F55"/>
  <c r="H53"/>
  <c r="G53"/>
  <c r="F53"/>
  <c r="F29" s="1"/>
  <c r="H51"/>
  <c r="H50" s="1"/>
  <c r="H49" s="1"/>
  <c r="G51"/>
  <c r="G50" s="1"/>
  <c r="G49" s="1"/>
  <c r="H33"/>
  <c r="H29" s="1"/>
  <c r="G33"/>
  <c r="G31"/>
  <c r="G29" s="1"/>
  <c r="E51"/>
  <c r="E109" i="4" l="1"/>
  <c r="G109" s="1"/>
  <c r="H28" i="3"/>
  <c r="G57" i="1"/>
  <c r="G56" s="1"/>
  <c r="EG20" i="8"/>
  <c r="EG19" s="1"/>
  <c r="DG7"/>
  <c r="F64" i="1"/>
  <c r="F63" s="1"/>
  <c r="G64"/>
  <c r="G63" s="1"/>
  <c r="G11" i="2"/>
  <c r="G12" s="1"/>
  <c r="EG16" i="8"/>
  <c r="F14" i="2"/>
  <c r="F15" s="1"/>
  <c r="DT19" i="8"/>
  <c r="F11" i="2"/>
  <c r="F12" s="1"/>
  <c r="DT16" i="8"/>
  <c r="F78" i="1"/>
  <c r="G14" i="2"/>
  <c r="G15" s="1"/>
  <c r="DG33" i="8"/>
  <c r="D51" i="3"/>
  <c r="E50"/>
  <c r="E11" i="2"/>
  <c r="E12" s="1"/>
  <c r="G78" i="1"/>
  <c r="D33" i="3"/>
  <c r="G28"/>
  <c r="D53"/>
  <c r="E79" i="1" s="1"/>
  <c r="D57" i="3"/>
  <c r="E81" i="1" s="1"/>
  <c r="G50"/>
  <c r="F90"/>
  <c r="F86" s="1"/>
  <c r="D35" i="3"/>
  <c r="G113" i="4" s="1"/>
  <c r="O233" s="1"/>
  <c r="P233" s="1"/>
  <c r="E90" i="1"/>
  <c r="E86" s="1"/>
  <c r="D55" i="3"/>
  <c r="E80" i="1" s="1"/>
  <c r="E112" i="4" l="1"/>
  <c r="G112" s="1"/>
  <c r="E110"/>
  <c r="G110" s="1"/>
  <c r="E111"/>
  <c r="G111" s="1"/>
  <c r="E67" i="1"/>
  <c r="E65"/>
  <c r="E64"/>
  <c r="DT15" i="8"/>
  <c r="DT33" s="1"/>
  <c r="EG15"/>
  <c r="EG33" s="1"/>
  <c r="E6" i="2"/>
  <c r="E10" s="1"/>
  <c r="E27" s="1"/>
  <c r="E78" i="1"/>
  <c r="D50" i="3"/>
  <c r="D49" s="1"/>
  <c r="E49"/>
  <c r="E29" s="1"/>
  <c r="E50" i="1"/>
  <c r="G90"/>
  <c r="G86" s="1"/>
  <c r="F28" i="3"/>
  <c r="E63" i="1" l="1"/>
  <c r="E62" s="1"/>
  <c r="DT7" i="8"/>
  <c r="F48" i="1"/>
  <c r="F47" s="1"/>
  <c r="F44" s="1"/>
  <c r="E28" i="3"/>
  <c r="EG7" i="8"/>
  <c r="E26" i="2"/>
  <c r="E57" i="1"/>
  <c r="E56" s="1"/>
  <c r="D29" i="3" l="1"/>
  <c r="E48" i="1"/>
  <c r="E47" s="1"/>
  <c r="E44" s="1"/>
  <c r="D28" i="3"/>
  <c r="G48" i="1"/>
  <c r="G47" s="1"/>
  <c r="G44" s="1"/>
  <c r="F62" l="1"/>
  <c r="F6" i="2" l="1"/>
  <c r="F26" l="1"/>
  <c r="F10"/>
  <c r="F27" s="1"/>
  <c r="G6"/>
  <c r="G26" l="1"/>
  <c r="G10"/>
  <c r="G27" s="1"/>
  <c r="G62" i="1"/>
</calcChain>
</file>

<file path=xl/sharedStrings.xml><?xml version="1.0" encoding="utf-8"?>
<sst xmlns="http://schemas.openxmlformats.org/spreadsheetml/2006/main" count="843" uniqueCount="470">
  <si>
    <t>Приложение 1</t>
  </si>
  <si>
    <t>к Порядку составления и утверждения</t>
  </si>
  <si>
    <t>плана финансово-хозяйственной</t>
  </si>
  <si>
    <t>деятельности муниципальных</t>
  </si>
  <si>
    <t>бюджетных учреждений</t>
  </si>
  <si>
    <t xml:space="preserve">                                                                      Форма</t>
  </si>
  <si>
    <t>УТВЕРЖДАЮ</t>
  </si>
  <si>
    <t xml:space="preserve">                                            (руководитель учреждения)</t>
  </si>
  <si>
    <t>.</t>
  </si>
  <si>
    <t xml:space="preserve">                                                                ┌─────────┐</t>
  </si>
  <si>
    <t>│  Коды   │</t>
  </si>
  <si>
    <t xml:space="preserve">                                                           Дата │         │</t>
  </si>
  <si>
    <t xml:space="preserve">                                                                ├─────────┤</t>
  </si>
  <si>
    <t xml:space="preserve">                                                                ├─────────│</t>
  </si>
  <si>
    <t xml:space="preserve">                                                        по ОКЕИ │   383   │</t>
  </si>
  <si>
    <t xml:space="preserve">                                                                └─────────┘</t>
  </si>
  <si>
    <t xml:space="preserve">                      Раздел 1. Поступления и выплаты</t>
  </si>
  <si>
    <t>Наименование показателя</t>
  </si>
  <si>
    <t>Код строки</t>
  </si>
  <si>
    <t>Код по бюджетной классификации Российской Федерации &lt;3&gt;</t>
  </si>
  <si>
    <t>Аналитический код &lt;4&gt;</t>
  </si>
  <si>
    <t>Сумма</t>
  </si>
  <si>
    <t>за пределами планового периода</t>
  </si>
  <si>
    <t>Остаток средств на начало текущего финансового года &lt;5&gt;</t>
  </si>
  <si>
    <t>x</t>
  </si>
  <si>
    <t>Остаток средств на конец текущего финансового года &lt;5&gt;</t>
  </si>
  <si>
    <t>Доходы, всего:</t>
  </si>
  <si>
    <t>в том числе: доходы от собственности, всего</t>
  </si>
  <si>
    <t>в том числе:</t>
  </si>
  <si>
    <t>доходы от оказания услуг, работ, компенсации затрат учреждений, всего</t>
  </si>
  <si>
    <t>в том числе: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</si>
  <si>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субсидии на финансовое обеспечение муниципального задания за счет средств бюджета Федерального фонда обязательного медицинского страхования</t>
  </si>
  <si>
    <t>доходы от оказания услуг (выполнения работ) на платной основе</t>
  </si>
  <si>
    <t>возмещение расходов, понесенных в связи с эксплуатацией муниципального имущества, закрепленного на праве оперативного управления</t>
  </si>
  <si>
    <t>доходы от штрафов, пеней, иных сумм принудительного изъятия, всего</t>
  </si>
  <si>
    <t>безвозмездные денежные поступления, всего</t>
  </si>
  <si>
    <t>в том числе</t>
  </si>
  <si>
    <t>прочие доходы, всего</t>
  </si>
  <si>
    <t>в том числе: целевые субсидии</t>
  </si>
  <si>
    <t>субсидии на осуществление капитальных вложений</t>
  </si>
  <si>
    <t>доходы от операций с активами, всего</t>
  </si>
  <si>
    <t>в том числе: прочие поступления, всего &lt;6&gt; из них</t>
  </si>
  <si>
    <t>увеличение остатков денежных средств за счет возврата дебиторской задолженности прошлых лет</t>
  </si>
  <si>
    <t>Расходы, всего</t>
  </si>
  <si>
    <t>в том числе: на выплаты персоналу,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</si>
  <si>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</si>
  <si>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</si>
  <si>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</si>
  <si>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</si>
  <si>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в том числе: на выплаты по оплате труда</t>
  </si>
  <si>
    <t>на иные выплаты работникам</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</si>
  <si>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</si>
  <si>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</si>
  <si>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на иные выплаты гражданским лицам (денежное содержание)</t>
  </si>
  <si>
    <t>социальные и иные выплаты населению, всего</t>
  </si>
  <si>
    <t>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</si>
  <si>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нормативных обязательств</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</si>
  <si>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</si>
  <si>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социальное обеспечение детей-сирот и детей, оставшихся без попечения родителей</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</si>
  <si>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</si>
  <si>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</si>
  <si>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</si>
  <si>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</si>
  <si>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</si>
  <si>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другим организациям и физическим лицам</t>
  </si>
  <si>
    <t>прочие выплаты (кроме выплат на закупку товаров, работ, услуг)</t>
  </si>
  <si>
    <t>х</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</si>
  <si>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</si>
  <si>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&lt;7&gt;</t>
  </si>
  <si>
    <t>в том числе: закупку научно-исследовательских и опытно-конструкторских работ</t>
  </si>
  <si>
    <t>закупку товаров, работ, услуг в сфере информационно-коммуникационных технологий</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</si>
  <si>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</si>
  <si>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</si>
  <si>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из них:</t>
  </si>
  <si>
    <t>капитальные вложения в объекты муниципальной собственности, всего</t>
  </si>
  <si>
    <t>в том числе: 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</si>
  <si>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</si>
  <si>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t>Выплаты, уменьшающие доход, всего &lt;8&gt;</t>
  </si>
  <si>
    <t>в том числе: налог на прибыль &lt;8&gt;</t>
  </si>
  <si>
    <t>налог на добавленную стоимость &lt;8&gt;</t>
  </si>
  <si>
    <t>прочие налоги, уменьшающие доход &lt;8&gt;</t>
  </si>
  <si>
    <t>Прочие выплаты, всего &lt;9&gt;</t>
  </si>
  <si>
    <t>из них: возврат в бюджет средств субсидии</t>
  </si>
  <si>
    <t>Раздел 2. Сведения по выплатам на закупки товаров, работ, услуг &lt;10&gt;</t>
  </si>
  <si>
    <t>N п/п</t>
  </si>
  <si>
    <t>Коды строк</t>
  </si>
  <si>
    <t>Год начала закупки</t>
  </si>
  <si>
    <t>Выплаты на закупку товаров, работ, услуг, всего &lt;11&gt;</t>
  </si>
  <si>
    <t>1.1.</t>
  </si>
  <si>
    <r>
      <t xml:space="preserve">в том числе: по контрактам (договорам), заключенным до начала текущего финансового года без применения норм Федерального </t>
    </r>
    <r>
      <rPr>
        <sz val="11"/>
        <color rgb="FF0000FF"/>
        <rFont val="Calibri"/>
        <family val="2"/>
        <charset val="204"/>
        <scheme val="minor"/>
      </rPr>
      <t>закона</t>
    </r>
    <r>
      <rPr>
        <sz val="11"/>
        <color theme="1"/>
        <rFont val="Calibri"/>
        <family val="2"/>
        <charset val="204"/>
        <scheme val="minor"/>
      </rPr>
      <t xml:space="preserve">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Федерального </t>
    </r>
    <r>
      <rPr>
        <sz val="11"/>
        <color rgb="FF0000FF"/>
        <rFont val="Calibri"/>
        <family val="2"/>
        <charset val="204"/>
        <scheme val="minor"/>
      </rPr>
      <t>закона</t>
    </r>
    <r>
      <rPr>
        <sz val="11"/>
        <color theme="1"/>
        <rFont val="Calibri"/>
        <family val="2"/>
        <charset val="204"/>
        <scheme val="minor"/>
      </rPr>
      <t xml:space="preserve">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 </t>
    </r>
    <r>
      <rPr>
        <sz val="11"/>
        <color rgb="FF0000FF"/>
        <rFont val="Calibri"/>
        <family val="2"/>
        <charset val="204"/>
        <scheme val="minor"/>
      </rPr>
      <t>&lt;12&gt;</t>
    </r>
  </si>
  <si>
    <t>1.2.</t>
  </si>
  <si>
    <r>
      <t xml:space="preserve">по контрактам (договорам), планируемым к заключению в соответствующем финансовом году без применения норм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&lt;12&gt;</t>
    </r>
  </si>
  <si>
    <t>1.3.</t>
  </si>
  <si>
    <r>
      <t xml:space="preserve">по контрактам (договорам), заключенным до начала текущего финансового года с учетом требований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&lt;13&gt;</t>
    </r>
  </si>
  <si>
    <t>1.4.</t>
  </si>
  <si>
    <r>
      <t xml:space="preserve">по контрактам (договорам), планируемым к заключению в соответствующем финансовом году с учетом требований Федерального </t>
    </r>
    <r>
      <rPr>
        <sz val="11"/>
        <color rgb="FF0000FF"/>
        <rFont val="Calibri"/>
        <family val="2"/>
        <charset val="204"/>
        <scheme val="minor"/>
      </rPr>
      <t>закона</t>
    </r>
    <r>
      <rPr>
        <sz val="11"/>
        <color theme="1"/>
        <rFont val="Calibri"/>
        <family val="2"/>
        <charset val="204"/>
        <scheme val="minor"/>
      </rPr>
      <t xml:space="preserve"> N 44-ФЗ и Федерального </t>
    </r>
    <r>
      <rPr>
        <sz val="11"/>
        <color rgb="FF0000FF"/>
        <rFont val="Calibri"/>
        <family val="2"/>
        <charset val="204"/>
        <scheme val="minor"/>
      </rPr>
      <t>закона</t>
    </r>
    <r>
      <rPr>
        <sz val="11"/>
        <color theme="1"/>
        <rFont val="Calibri"/>
        <family val="2"/>
        <charset val="204"/>
        <scheme val="minor"/>
      </rPr>
      <t xml:space="preserve"> N 223-ФЗ </t>
    </r>
    <r>
      <rPr>
        <sz val="11"/>
        <color rgb="FF0000FF"/>
        <rFont val="Calibri"/>
        <family val="2"/>
        <charset val="204"/>
        <scheme val="minor"/>
      </rPr>
      <t>&lt;13&gt;</t>
    </r>
  </si>
  <si>
    <t>в том числе: за счет субсидий, предоставляемых на финансовое обеспечение выполнения муниципального задания</t>
  </si>
  <si>
    <t>1.4.1.1.</t>
  </si>
  <si>
    <t>в том числе: в соответствии с Федеральным законом N 44-ФЗ</t>
  </si>
  <si>
    <t>1.4.1.2.</t>
  </si>
  <si>
    <r>
      <t xml:space="preserve">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N 223-ФЗ </t>
    </r>
    <r>
      <rPr>
        <sz val="11"/>
        <color rgb="FF0000FF"/>
        <rFont val="Calibri"/>
        <family val="2"/>
        <charset val="204"/>
        <scheme val="minor"/>
      </rPr>
      <t>&lt;14&gt;</t>
    </r>
  </si>
  <si>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</si>
  <si>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</si>
  <si>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</si>
  <si>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</si>
  <si>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</si>
  <si>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за счет субсидий, предоставляемых на осуществление капитальных вложений &lt;15&gt;</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</si>
  <si>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</si>
  <si>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</si>
  <si>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</si>
  <si>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</si>
  <si>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</si>
  <si>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</si>
  <si>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</si>
  <si>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1.4.5.2.</t>
  </si>
  <si>
    <t>в соответствии с Федеральным законом N 223-ФЗ</t>
  </si>
  <si>
    <t>2.</t>
  </si>
  <si>
    <r>
      <t xml:space="preserve">Итого по контрактам, планируемым к заключению в соответствующем финансовом году 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N 44-ФЗ, по соответствующему году закупки </t>
    </r>
    <r>
      <rPr>
        <sz val="11"/>
        <color rgb="FF0000FF"/>
        <rFont val="Calibri"/>
        <family val="2"/>
        <charset val="204"/>
        <scheme val="minor"/>
      </rPr>
      <t>&lt;16&gt;</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</si>
  <si>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</si>
  <si>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</si>
  <si>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</si>
  <si>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Руководитель учреждения ___________ _____________________</t>
  </si>
  <si>
    <t xml:space="preserve">                         (подпись)  (расшифровка подписи)</t>
  </si>
  <si>
    <t>Исполнитель ___________ ___________________ _____________</t>
  </si>
  <si>
    <t xml:space="preserve">            (должность) (фамилия, инициалы) (телефон)</t>
  </si>
  <si>
    <t>"__" _________ 20__ г.</t>
  </si>
  <si>
    <t>Приложение 2</t>
  </si>
  <si>
    <t>к Порядку</t>
  </si>
  <si>
    <t>составления и утверждения плана</t>
  </si>
  <si>
    <t>финансово-хозяйственной деятельности</t>
  </si>
  <si>
    <t>муниципальных бюджетных учреждений</t>
  </si>
  <si>
    <t xml:space="preserve">                                                                  Утверждаю</t>
  </si>
  <si>
    <t xml:space="preserve">                                                  (руководитель учреждения)</t>
  </si>
  <si>
    <t xml:space="preserve">                                            (подпись) (расшифровка подписи)</t>
  </si>
  <si>
    <t xml:space="preserve">                                                  Единица измерения: рублей</t>
  </si>
  <si>
    <t>Наименование</t>
  </si>
  <si>
    <t>Код вида расходов классификации расходов бюджетов</t>
  </si>
  <si>
    <t>Код операций сектора государственного управления</t>
  </si>
  <si>
    <t>Всего по Плану финансово-хозяйственной деятельности учреждения</t>
  </si>
  <si>
    <t>В том числе:</t>
  </si>
  <si>
    <t>субсидия на финансовое обеспечение выполнения муниципального задания</t>
  </si>
  <si>
    <t>субсидии, предоставляемые в соответствии с абзацем вторым пункта 1 статьи 78.1 Бюджетного кодекса Российской Федерации (на иные цели</t>
  </si>
  <si>
    <t>поступления от оказания услуг (выполнения работ) на платной основе и от иной приносящей доход деятельности</t>
  </si>
  <si>
    <t>иное</t>
  </si>
  <si>
    <t>всего</t>
  </si>
  <si>
    <t>Планируемый остаток средств на начало года</t>
  </si>
  <si>
    <t>Х</t>
  </si>
  <si>
    <t>Поступления всего</t>
  </si>
  <si>
    <t>фонд оплаты труда учреждения</t>
  </si>
  <si>
    <t>заработная плата</t>
  </si>
  <si>
    <t>иные выплаты персоналу учреждения, за исключением фонда оплаты труда</t>
  </si>
  <si>
    <t>прочие выплаты</t>
  </si>
  <si>
    <t>взносы по обязательному социальному страхованию на выплаты по оплате труда работников и иные выплаты работникам учреждения</t>
  </si>
  <si>
    <t>начисления на выплаты по оплате труда</t>
  </si>
  <si>
    <t>прочая закупка товаров, работ и услуг для обеспечения муниципальных нужд</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</si>
  <si>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</si>
  <si>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</si>
  <si>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</si>
  <si>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</si>
  <si>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</si>
  <si>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</si>
  <si>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прочие расходы</t>
  </si>
  <si>
    <t>увеличение стоимости основных средств</t>
  </si>
  <si>
    <t>увеличение стоимости материальных запасов</t>
  </si>
  <si>
    <t>пособия, компенсации и иные выплаты гражданам, кроме публичных нормативных обязательств</t>
  </si>
  <si>
    <t>пособия по социальной помощи населению</t>
  </si>
  <si>
    <t>исполнение судебных актов Российской Федерации и мировых соглашений по возмещению вреда</t>
  </si>
  <si>
    <t>уплата налога на имущество организаций и земельного налога</t>
  </si>
  <si>
    <t>уплата прочих налогов и сборов</t>
  </si>
  <si>
    <t>уплата иных платежей</t>
  </si>
  <si>
    <t>Планируемый остаток средств на конец года</t>
  </si>
  <si>
    <t>Главный бухгалтер</t>
  </si>
  <si>
    <t>учреждения          ______________          ______________________</t>
  </si>
  <si>
    <t>Приложение 3</t>
  </si>
  <si>
    <t xml:space="preserve">    Обоснования (расчеты) к плану финансово-хозяйственной деятельности</t>
  </si>
  <si>
    <t>Количество</t>
  </si>
  <si>
    <t>Общая сумма поступлений, руб.</t>
  </si>
  <si>
    <t>Итого:</t>
  </si>
  <si>
    <t xml:space="preserve">            (выполнения работ) в рамках муниципального задания</t>
  </si>
  <si>
    <t>Наименование услуги (работы)</t>
  </si>
  <si>
    <t>Объем услуг (работ)</t>
  </si>
  <si>
    <t>Стоимость единицы услуги (работы), руб.</t>
  </si>
  <si>
    <t xml:space="preserve">         на платной основе и от иной приносящей доход деятельности</t>
  </si>
  <si>
    <t>Количество договоров</t>
  </si>
  <si>
    <t>Стоимость услуги (работы), руб.</t>
  </si>
  <si>
    <t>Наименование расходов</t>
  </si>
  <si>
    <t>Стоимость услуг, руб.</t>
  </si>
  <si>
    <t>Количество выплат в год</t>
  </si>
  <si>
    <t>Наименование целевой субсидии</t>
  </si>
  <si>
    <t>Код цели</t>
  </si>
  <si>
    <t>Сумма поступлений, руб.</t>
  </si>
  <si>
    <t>Должность, группа должностей</t>
  </si>
  <si>
    <t>Установленная численность, единиц</t>
  </si>
  <si>
    <t>Среднемесячный размер оплаты труда на одного работника, руб.</t>
  </si>
  <si>
    <t>Ежемесячная надбавка к должностному окладу, %</t>
  </si>
  <si>
    <t>Иное</t>
  </si>
  <si>
    <t>Фонд оплаты труда в год, руб. (гр. 3 x гр. 4 x (1 + гр. 8 / 100) x гр. 9 x 12)</t>
  </si>
  <si>
    <t>по должностному окладу</t>
  </si>
  <si>
    <t>по выплатам компенсационного характера</t>
  </si>
  <si>
    <t>по выплатам стимулирующего характера</t>
  </si>
  <si>
    <t>Сумма, руб. (гр. 3 x гр. 4 x гр. 5)</t>
  </si>
  <si>
    <t xml:space="preserve">   Пенсионный фонд Российской Федерации, в Фонд социального страхования</t>
  </si>
  <si>
    <t>Наименование государственного внебюджетного фонда</t>
  </si>
  <si>
    <t>Размер базы для начисления страховых взносов, руб.</t>
  </si>
  <si>
    <t>Сумма взноса, руб.</t>
  </si>
  <si>
    <t>Налоговая база, руб.</t>
  </si>
  <si>
    <t>Ставка налога, %</t>
  </si>
  <si>
    <t>Сумма исчисленного налога, подлежащего уплате, руб. (гр. 3 x гр. 4 / 100)</t>
  </si>
  <si>
    <t>Количество номеров</t>
  </si>
  <si>
    <t>Количество платежей в год</t>
  </si>
  <si>
    <t>Стоимость за единицу, руб.</t>
  </si>
  <si>
    <t>Размер потребления ресурсов</t>
  </si>
  <si>
    <t>Тариф (с учетом НДС), руб.</t>
  </si>
  <si>
    <t>Индексация, %</t>
  </si>
  <si>
    <t>Сумма, руб. (гр. 4 x гр. 5 x гр. 6)</t>
  </si>
  <si>
    <t>Объект</t>
  </si>
  <si>
    <t>Количество работ (услуг)</t>
  </si>
  <si>
    <t>Стоимость работ (услуг), руб.</t>
  </si>
  <si>
    <t>Стоимость услуги, руб.</t>
  </si>
  <si>
    <t>Средняя стоимость, руб.</t>
  </si>
  <si>
    <t>Сумма, руб. (гр. 2 x гр. 3)</t>
  </si>
  <si>
    <t xml:space="preserve">                                                     План</t>
  </si>
  <si>
    <t>на 2020г. (текущий финансовый год)</t>
  </si>
  <si>
    <t>на 2021г. (первый год планового периода)</t>
  </si>
  <si>
    <t>на 2022 г. (второй год планового периода)</t>
  </si>
  <si>
    <t>-</t>
  </si>
  <si>
    <t xml:space="preserve">                                            _____Директор</t>
  </si>
  <si>
    <t>Директор</t>
  </si>
  <si>
    <t>МУНИЦИПАЛЬНОЕ БЮДЖЕЬНОЕ ОБЩЕОБРАЗОВАТЕЛЬНОЕ УЧРЕЖДЕНИЕ СТАЕВСКАЯ СРЕДНЯЯ ОБЩЕОБРАЗОВАТЕЛЬНАЯ ШКОЛА</t>
  </si>
  <si>
    <t xml:space="preserve">                          (наименование учреждения)</t>
  </si>
  <si>
    <t xml:space="preserve">                                       (подпись)(расшифровка подписи)</t>
  </si>
  <si>
    <t xml:space="preserve">     1. Обоснования (расчеты) поступлений по доходам от оказания услуг</t>
  </si>
  <si>
    <t xml:space="preserve"> 2. Обоснования (расчеты) поступлений от оказания услуг (выполнения работ)</t>
  </si>
  <si>
    <t>3. Обоснования (расчеты) поступлений в виде возмещения расходов, понесенных</t>
  </si>
  <si>
    <t>5.2. Обоснования (расчеты) страховых взносов на обязательное страхование в</t>
  </si>
  <si>
    <t>1.4.1</t>
  </si>
  <si>
    <t>Создание центров образования цифрового и гуманитарного профилей Целевая статья 012E1S1690</t>
  </si>
  <si>
    <t>26421.1</t>
  </si>
  <si>
    <t>1.4.6.</t>
  </si>
  <si>
    <t>Создание новых мест в образовательных организациях различных типов для реализации дополнительных общеразвивающих программ всех направленностей целевая статья 012E254910</t>
  </si>
  <si>
    <t>290, 291</t>
  </si>
  <si>
    <t xml:space="preserve">Сумма, руб. </t>
  </si>
  <si>
    <t xml:space="preserve">Прочие социальные выплаты персоналу </t>
  </si>
  <si>
    <t xml:space="preserve">Пособия по социальной помощи, выплачиваемые бывшим работникам </t>
  </si>
  <si>
    <t>Количество услуг перевозки</t>
  </si>
  <si>
    <t>Цена услуги перевозки, руб.</t>
  </si>
  <si>
    <t>Сумма, руб. (гр. 3 x гр. 4)</t>
  </si>
  <si>
    <t>Присмотр и уход</t>
  </si>
  <si>
    <t>Реализация основных общеобразовательных программ основного общего образования</t>
  </si>
  <si>
    <t>Реализация основных общеобразовательных программ среднего общего образования</t>
  </si>
  <si>
    <t>Реализация дополнительных общеобразовательных общеразвивающих программ</t>
  </si>
  <si>
    <t>Предоставление питания</t>
  </si>
  <si>
    <t>Платные образовательные услуги</t>
  </si>
  <si>
    <t>Административный персонал</t>
  </si>
  <si>
    <t>Педагогический персонал</t>
  </si>
  <si>
    <t>Учебно-вспомогательный персонал</t>
  </si>
  <si>
    <t>Младший обслуживающий персонал</t>
  </si>
  <si>
    <t>Дошкольныя группа</t>
  </si>
  <si>
    <t>Земельный налог</t>
  </si>
  <si>
    <t>Имущественный налог</t>
  </si>
  <si>
    <t>Лицензирование и аккредитация</t>
  </si>
  <si>
    <t>Связь</t>
  </si>
  <si>
    <t>Интернет</t>
  </si>
  <si>
    <t>Теплоснабжение, Гкал</t>
  </si>
  <si>
    <t>Электроэнергия, кВт-ч</t>
  </si>
  <si>
    <r>
      <t>Водоснабжение, м</t>
    </r>
    <r>
      <rPr>
        <vertAlign val="superscript"/>
        <sz val="10"/>
        <color theme="1"/>
        <rFont val="Times New Roman"/>
        <family val="1"/>
        <charset val="204"/>
      </rPr>
      <t>3</t>
    </r>
  </si>
  <si>
    <t>Перезарядка огнетушителей</t>
  </si>
  <si>
    <t>Электроизмерительные работы</t>
  </si>
  <si>
    <t>Подписка</t>
  </si>
  <si>
    <t>Нотариальные услуги</t>
  </si>
  <si>
    <t>Подвоз на ЕГЭ</t>
  </si>
  <si>
    <t>Поверка весов</t>
  </si>
  <si>
    <t>Размер одной выплаты</t>
  </si>
  <si>
    <r>
      <t xml:space="preserve">Раздел 2. Сведения по выплатам на закупки товаров, работ, услуг </t>
    </r>
    <r>
      <rPr>
        <b/>
        <vertAlign val="superscript"/>
        <sz val="8"/>
        <rFont val="Times New Roman"/>
        <family val="1"/>
        <charset val="204"/>
      </rPr>
      <t>10</t>
    </r>
  </si>
  <si>
    <t>№
п/п</t>
  </si>
  <si>
    <t xml:space="preserve">Наименование показателя  </t>
  </si>
  <si>
    <t>Коды
строк</t>
  </si>
  <si>
    <t>Год
начала закупки</t>
  </si>
  <si>
    <r>
      <t xml:space="preserve">Код по бюджетной классификации </t>
    </r>
    <r>
      <rPr>
        <sz val="7"/>
        <rFont val="Times New Roman"/>
        <family val="1"/>
        <charset val="204"/>
      </rPr>
      <t>Российской</t>
    </r>
    <r>
      <rPr>
        <sz val="8"/>
        <rFont val="Times New Roman"/>
        <family val="1"/>
        <charset val="204"/>
      </rPr>
      <t xml:space="preserve"> Федерации </t>
    </r>
    <r>
      <rPr>
        <vertAlign val="superscript"/>
        <sz val="8"/>
        <rFont val="Times New Roman"/>
        <family val="1"/>
        <charset val="204"/>
      </rPr>
      <t>10.1</t>
    </r>
  </si>
  <si>
    <t>на 20</t>
  </si>
  <si>
    <t xml:space="preserve"> г.</t>
  </si>
  <si>
    <t>(текущий финансовый год)</t>
  </si>
  <si>
    <t>(первый год планового периода)</t>
  </si>
  <si>
    <t>(второй год планового периода)</t>
  </si>
  <si>
    <t>1</t>
  </si>
  <si>
    <t>2</t>
  </si>
  <si>
    <t>3</t>
  </si>
  <si>
    <t>4</t>
  </si>
  <si>
    <t>4.1</t>
  </si>
  <si>
    <t>5</t>
  </si>
  <si>
    <t>6</t>
  </si>
  <si>
    <t>7</t>
  </si>
  <si>
    <t>8</t>
  </si>
  <si>
    <r>
      <t xml:space="preserve">Выплаты на закупку товаров, работ, услуг, всего </t>
    </r>
    <r>
      <rPr>
        <b/>
        <vertAlign val="superscript"/>
        <sz val="8"/>
        <rFont val="Times New Roman"/>
        <family val="1"/>
        <charset val="204"/>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</si>
  <si>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</si>
  <si>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</si>
  <si>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8"/>
        <rFont val="Times New Roman"/>
        <family val="1"/>
        <charset val="204"/>
      </rPr>
      <t>12</t>
    </r>
  </si>
  <si>
    <t>26100</t>
  </si>
  <si>
    <t>1.2</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</si>
  <si>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</si>
  <si>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26200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</si>
  <si>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</si>
  <si>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</si>
  <si>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t>26300</t>
  </si>
  <si>
    <t>1.3.1</t>
  </si>
  <si>
    <t xml:space="preserve">       в том числе:
       в соответствии с Федеральным законом № 44-ФЗ</t>
  </si>
  <si>
    <t>26310</t>
  </si>
  <si>
    <r>
      <t xml:space="preserve">            из них </t>
    </r>
    <r>
      <rPr>
        <vertAlign val="superscript"/>
        <sz val="8"/>
        <rFont val="Times New Roman"/>
        <family val="1"/>
        <charset val="204"/>
      </rPr>
      <t>10.1</t>
    </r>
    <r>
      <rPr>
        <sz val="8"/>
        <rFont val="Times New Roman"/>
        <family val="1"/>
        <charset val="204"/>
      </rPr>
      <t>:</t>
    </r>
  </si>
  <si>
    <t>26310.1</t>
  </si>
  <si>
    <t>1.3.2</t>
  </si>
  <si>
    <t xml:space="preserve">      в соответствии с Федеральным законом № 223-ФЗ</t>
  </si>
  <si>
    <t>26320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</si>
  <si>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</si>
  <si>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</si>
  <si>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26400</t>
  </si>
  <si>
    <t>в том числе:
за счет субсидий, предоставляемых на финансовое обеспечение выполнения государственного (муниципального) задания</t>
  </si>
  <si>
    <t>26410</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</si>
  <si>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</si>
  <si>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</si>
  <si>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</si>
  <si>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</si>
  <si>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</si>
  <si>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</si>
  <si>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</si>
  <si>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26420</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</si>
  <si>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</si>
  <si>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</si>
  <si>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</si>
  <si>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</si>
  <si>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</si>
  <si>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</si>
  <si>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26430.1</t>
  </si>
  <si>
    <t>1.4.4</t>
  </si>
  <si>
    <t>26440</t>
  </si>
  <si>
    <t>1.4.4.1</t>
  </si>
  <si>
    <t>26441</t>
  </si>
  <si>
    <t>1.4.4.2</t>
  </si>
  <si>
    <t>26442</t>
  </si>
  <si>
    <t>1.4.5</t>
  </si>
  <si>
    <t>26450</t>
  </si>
  <si>
    <t>1.4.5.1</t>
  </si>
  <si>
    <t>26451</t>
  </si>
  <si>
    <t>26451.1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</si>
  <si>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</si>
  <si>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</si>
  <si>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</si>
  <si>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</si>
  <si>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</si>
  <si>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</si>
  <si>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</si>
  <si>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</si>
  <si>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</si>
  <si>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</si>
  <si>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</si>
  <si>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(подпись)</t>
  </si>
  <si>
    <t>(расшифровка подписи)</t>
  </si>
  <si>
    <t>Исполнитель</t>
  </si>
  <si>
    <t>(фамилия, инициалы)</t>
  </si>
  <si>
    <t>(телефон)</t>
  </si>
  <si>
    <t>"</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</si>
  <si>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</si>
  <si>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7"/>
        <rFont val="Times New Roman"/>
        <family val="1"/>
        <charset val="204"/>
      </rPr>
      <t xml:space="preserve">            10.1</t>
    </r>
    <r>
      <rPr>
        <sz val="7"/>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ст.2817; № 30, ст.4717),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</si>
  <si>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</si>
  <si>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</si>
  <si>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</si>
  <si>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</si>
  <si>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</si>
  <si>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</si>
  <si>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Вывоз ЖБО</t>
  </si>
  <si>
    <t>Горячее питание</t>
  </si>
  <si>
    <t xml:space="preserve">                                (подпись)              (расшифровка подписи)</t>
  </si>
  <si>
    <t xml:space="preserve">                                      (подпись)              (расшифровка подписи)</t>
  </si>
  <si>
    <t>212, 214, 226</t>
  </si>
  <si>
    <t xml:space="preserve">                                   (подпись)                   (расшифровка подписи)</t>
  </si>
  <si>
    <t>Реализация основных общеобразовательных программ  дошкольного образования</t>
  </si>
  <si>
    <t>Реализация  основных общеобразовательных программ начального общего образования</t>
  </si>
  <si>
    <t>Питание воспитанников</t>
  </si>
  <si>
    <t xml:space="preserve"> в связи с эксплуатацией муниципального имущества, закрепленного на праве оперативного управления</t>
  </si>
  <si>
    <t>Возмещение коммунальных платежей</t>
  </si>
  <si>
    <t>4. Обоснования (расчеты) поступлений по доходам в виде целевых субсидий,</t>
  </si>
  <si>
    <t xml:space="preserve">           а также субсидий на осуществление капитальных вложений</t>
  </si>
  <si>
    <t>5. Обоснования (расчеты) выплат персоналу</t>
  </si>
  <si>
    <t>Питаниеучащихся</t>
  </si>
  <si>
    <t xml:space="preserve">Примечание: заработная плата заложена в ПФХД с учетом </t>
  </si>
  <si>
    <t>% финансирования и состаляет</t>
  </si>
  <si>
    <t>руб.</t>
  </si>
  <si>
    <t xml:space="preserve">    Российской Федерации, в Федеральный фонд обязательного медицинского страхования</t>
  </si>
  <si>
    <t>Страховые взносы на обязательное пенсионное страхование по ставке 22%</t>
  </si>
  <si>
    <t>Страховые взносы на обязательное социальное страхование на случай временной нетрудоспособности и в связи с материнством по ставке 2,9%</t>
  </si>
  <si>
    <t>Страховые взносы на обязательное социальное страхование от несчастных случаев на производстве и профессиональных заболеваний по ставке 0,2%</t>
  </si>
  <si>
    <t>Страховые взносы в Федеральный фонд обязательного медицинского страхования по ставке 5,1%</t>
  </si>
  <si>
    <t xml:space="preserve"> 6. Обоснования (расчеты) расходов на социальные и иные выплаты населению</t>
  </si>
  <si>
    <t>Код видов расходов 112, 321</t>
  </si>
  <si>
    <t>Источник финансового обеспечения: средства бюджета Тамбовской области</t>
  </si>
  <si>
    <t xml:space="preserve">    7. Обоснования (расчеты) расходов на уплату налогов, сборов и иных платежей</t>
  </si>
  <si>
    <t>Код видов расходов: 851, 852, 853</t>
  </si>
  <si>
    <t>Источник финансового обеспечения: бюджет Мичуринского района</t>
  </si>
  <si>
    <t xml:space="preserve">    8. Обоснования (расчеты) расходов на закупку товаров, работ, услуг</t>
  </si>
  <si>
    <t>Код видов расходов: 244</t>
  </si>
  <si>
    <t xml:space="preserve">         8.1. Расчет (обоснование) расходов на оплату услуг связи</t>
  </si>
  <si>
    <t>Источник финансового обеспечения:  бюджет Мичуринского района</t>
  </si>
  <si>
    <t xml:space="preserve">     8.2. Обоснования (расчеты) расходов на оплату транспортных услуг</t>
  </si>
  <si>
    <t xml:space="preserve">     8.3. Обоснования (расчеты) расходов на оплату коммунальных услуг</t>
  </si>
  <si>
    <r>
      <t>Вывоз ТКО, м</t>
    </r>
    <r>
      <rPr>
        <vertAlign val="superscript"/>
        <sz val="10"/>
        <color theme="1"/>
        <rFont val="Times New Roman"/>
        <family val="1"/>
        <charset val="204"/>
      </rPr>
      <t>3</t>
    </r>
  </si>
  <si>
    <t>Приобретение учебников</t>
  </si>
  <si>
    <t xml:space="preserve"> 8.4. Обоснования (расчеты) расходов на оплату работ, услуг по содержанию имущества</t>
  </si>
  <si>
    <t xml:space="preserve"> 8.5. Обоснования (расчеты) расходов на оплату прочих работ, услуг</t>
  </si>
  <si>
    <t xml:space="preserve"> 8.6. Обоснования (расчеты) расходов на увеличение стоимости основных средств</t>
  </si>
  <si>
    <t xml:space="preserve"> 8.7. Обоснования (расчеты) расходов на приобретение материальных запасов</t>
  </si>
  <si>
    <t xml:space="preserve">                                            (подпись)              (расшифровка подписи)</t>
  </si>
  <si>
    <t>закупку энергетических ресурсов (электроснабжение, газоснабжение, теплоснабжение)</t>
  </si>
  <si>
    <t>закупка энергетических ресурсов (электроснабжение, газоснабжение, теплоснабжение)</t>
  </si>
  <si>
    <t>Приобретение спортивного оборудования</t>
  </si>
  <si>
    <t>Спецодежда</t>
  </si>
  <si>
    <t>25</t>
  </si>
  <si>
    <t>Налог на экологию</t>
  </si>
  <si>
    <t>Приобретение учебников за сет областных средств</t>
  </si>
  <si>
    <t xml:space="preserve">Создание в образовательных организациях, расположенных в сельской местности и малых городах, условий для занятий физической культурой и спортом 012Е250970 (012Е250980)                                                                          
</t>
  </si>
  <si>
    <t xml:space="preserve">Создание в образовательных организациях, расположенных в сельской местности и малых городах, условий для занятий физической культурой и спортом 012Е250980                                                                       
</t>
  </si>
  <si>
    <t xml:space="preserve">выполнение работ, услуг в целях капитального ремонта </t>
  </si>
  <si>
    <t xml:space="preserve">                                       _________ ______С.С. Трушин</t>
  </si>
  <si>
    <t xml:space="preserve">                                            _________ _____С.С. Трушин </t>
  </si>
  <si>
    <t>на 2024 г. текущий финансовый год</t>
  </si>
  <si>
    <t>на 2025 г. первый год планового периода</t>
  </si>
  <si>
    <t>на 2026 г. второй год планового периода</t>
  </si>
  <si>
    <t>26</t>
  </si>
  <si>
    <t xml:space="preserve">С.С. Трушин </t>
  </si>
  <si>
    <t xml:space="preserve">    Информация к Плану финансово-хозяйственной деятельности на 2026 год</t>
  </si>
  <si>
    <t>Средства защиты</t>
  </si>
  <si>
    <t>Хозяйственный и канцелярские товары</t>
  </si>
  <si>
    <t>Учебные расходы за счет областных средств</t>
  </si>
  <si>
    <t>Питание детей из многодетных семей (областные средства)</t>
  </si>
  <si>
    <t>Питание детей (одиночки + дошкольная группа)</t>
  </si>
  <si>
    <t>Питание детей из малообеспеченных семей</t>
  </si>
  <si>
    <t xml:space="preserve">Питание детей </t>
  </si>
  <si>
    <t>Питание (ГПД + ОВЗ)</t>
  </si>
  <si>
    <t>Продукты питания для лагеря</t>
  </si>
  <si>
    <t>Хозяйственные средства для лагеря</t>
  </si>
  <si>
    <t>Продукты питания для лагеря (областные средства)</t>
  </si>
  <si>
    <t>Орган, осуществляющий функции и полномочия учредителя:                                   ├─────────┤</t>
  </si>
  <si>
    <t xml:space="preserve"> Управление образования Администрации Мичуринского МО   по Сводному реестру │ 683ИЧНV3│</t>
  </si>
  <si>
    <t>Учреждение МБОУ Стаевская СОШ        глава по БК │     714 │</t>
  </si>
  <si>
    <t>Единица измерения: руб.                     по Сводному реестру │ 683LЭ855│</t>
  </si>
  <si>
    <t xml:space="preserve">                                                            ИНН │6807005030│</t>
  </si>
  <si>
    <t xml:space="preserve">                                                            КПП │680701001│</t>
  </si>
  <si>
    <t>Приобретение оборудования и инвентаря</t>
  </si>
  <si>
    <t>01 апреля 2024 г.</t>
  </si>
  <si>
    <t xml:space="preserve">                  по состоянию на  "01" апреля 2024 г.</t>
  </si>
  <si>
    <t xml:space="preserve">                                        "09" января 2025 г.</t>
  </si>
  <si>
    <t xml:space="preserve">                               финансово-хозяйственной деятельности на 2025 год</t>
  </si>
  <si>
    <t xml:space="preserve">                               (на 2025 год и плановый период 2026 и 2027 годов)</t>
  </si>
  <si>
    <t xml:space="preserve">                  "09" января 2025 г.               ├─────────┤</t>
  </si>
  <si>
    <t>27</t>
  </si>
  <si>
    <t xml:space="preserve">    Информация к Плану финансово-хозяйственной деятельности на 2025  год</t>
  </si>
  <si>
    <t xml:space="preserve">                  по состоянию на  "09" января  2025  г.</t>
  </si>
  <si>
    <t xml:space="preserve">    Информация к Плану финансово-хозяйственной деятельности на 2027 год</t>
  </si>
  <si>
    <t>Заправка и ремонт орг техники</t>
  </si>
  <si>
    <t xml:space="preserve">ТО пожарной сигнализации </t>
  </si>
  <si>
    <t>Дератизация</t>
  </si>
  <si>
    <t>Мед. Осмотр</t>
  </si>
  <si>
    <t>Обучение электробезопасности</t>
  </si>
  <si>
    <t>Обучение контрактного управляющего</t>
  </si>
  <si>
    <t>Дезинсекция</t>
  </si>
  <si>
    <t>Информационный ресурс "Наш город"</t>
  </si>
  <si>
    <t>АПС</t>
  </si>
  <si>
    <t>Стрелец</t>
  </si>
  <si>
    <t>Охрана</t>
  </si>
  <si>
    <t>Ремонт бытовой техники</t>
  </si>
  <si>
    <t>Приобретение флагов</t>
  </si>
  <si>
    <t xml:space="preserve">Поверка приборов учета </t>
  </si>
</sst>
</file>

<file path=xl/styles.xml><?xml version="1.0" encoding="utf-8"?>
<styleSheet xmlns="http://schemas.openxmlformats.org/spreadsheetml/2006/main">
  <numFmts count="3">
    <numFmt numFmtId="164" formatCode="#,##0.00_р_."/>
    <numFmt numFmtId="165" formatCode="#,##0.00\ _₽"/>
    <numFmt numFmtId="166" formatCode="0.0"/>
  </numFmts>
  <fonts count="29">
    <font>
      <sz val="11"/>
      <color theme="1"/>
      <name val="Calibri"/>
      <family val="2"/>
      <charset val="204"/>
      <scheme val="minor"/>
    </font>
    <font>
      <sz val="10"/>
      <color theme="1"/>
      <name val="Courier New"/>
      <family val="3"/>
      <charset val="204"/>
    </font>
    <font>
      <u/>
      <sz val="11"/>
      <color theme="10"/>
      <name val="Calibri"/>
      <family val="2"/>
      <charset val="204"/>
    </font>
    <font>
      <sz val="10"/>
      <color theme="1"/>
      <name val="Calibri"/>
      <family val="2"/>
      <charset val="204"/>
      <scheme val="minor"/>
    </font>
    <font>
      <u/>
      <sz val="10"/>
      <color theme="10"/>
      <name val="Calibri"/>
      <family val="2"/>
      <charset val="204"/>
    </font>
    <font>
      <sz val="11"/>
      <color rgb="FF0000FF"/>
      <name val="Calibri"/>
      <family val="2"/>
      <charset val="204"/>
      <scheme val="minor"/>
    </font>
    <font>
      <sz val="11"/>
      <color theme="1"/>
      <name val="Times New Roman"/>
      <family val="1"/>
      <charset val="204"/>
    </font>
    <font>
      <sz val="10"/>
      <color theme="1"/>
      <name val="Times New Roman"/>
      <family val="1"/>
      <charset val="204"/>
    </font>
    <font>
      <sz val="10"/>
      <name val="Times New Roman"/>
      <family val="1"/>
      <charset val="204"/>
    </font>
    <font>
      <u/>
      <sz val="10"/>
      <name val="Times New Roman"/>
      <family val="1"/>
      <charset val="204"/>
    </font>
    <font>
      <b/>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b/>
      <sz val="11"/>
      <color theme="1"/>
      <name val="Calibri"/>
      <family val="2"/>
      <charset val="204"/>
      <scheme val="minor"/>
    </font>
    <font>
      <b/>
      <sz val="8"/>
      <name val="Times New Roman"/>
      <family val="1"/>
      <charset val="204"/>
    </font>
    <font>
      <b/>
      <vertAlign val="superscript"/>
      <sz val="8"/>
      <name val="Times New Roman"/>
      <family val="1"/>
      <charset val="204"/>
    </font>
    <font>
      <sz val="8"/>
      <name val="Times New Roman"/>
      <family val="1"/>
      <charset val="204"/>
    </font>
    <font>
      <sz val="7"/>
      <name val="Times New Roman"/>
      <family val="1"/>
      <charset val="204"/>
    </font>
    <font>
      <vertAlign val="superscript"/>
      <sz val="8"/>
      <name val="Times New Roman"/>
      <family val="1"/>
      <charset val="204"/>
    </font>
    <font>
      <sz val="9"/>
      <color rgb="FF000000"/>
      <name val="Times New Roman"/>
      <family val="1"/>
      <charset val="204"/>
    </font>
    <font>
      <b/>
      <i/>
      <sz val="9"/>
      <color rgb="FFFF0000"/>
      <name val="Times New Roman"/>
      <family val="1"/>
      <charset val="204"/>
    </font>
    <font>
      <b/>
      <sz val="9"/>
      <name val="Times New Roman"/>
      <family val="1"/>
      <charset val="204"/>
    </font>
    <font>
      <sz val="9"/>
      <name val="Times New Roman"/>
      <family val="1"/>
      <charset val="204"/>
    </font>
    <font>
      <sz val="8"/>
      <color rgb="FF000000"/>
      <name val="Times New Roman"/>
      <family val="1"/>
      <charset val="204"/>
    </font>
    <font>
      <b/>
      <i/>
      <sz val="8"/>
      <color rgb="FFFF0000"/>
      <name val="Times New Roman"/>
      <family val="1"/>
      <charset val="204"/>
    </font>
    <font>
      <sz val="6"/>
      <name val="Times New Roman"/>
      <family val="1"/>
      <charset val="204"/>
    </font>
    <font>
      <sz val="7"/>
      <color indexed="9"/>
      <name val="Times New Roman"/>
      <family val="1"/>
      <charset val="204"/>
    </font>
    <font>
      <vertAlign val="superscript"/>
      <sz val="7"/>
      <name val="Times New Roman"/>
      <family val="1"/>
      <charset val="204"/>
    </font>
    <font>
      <sz val="10"/>
      <color rgb="FF000000"/>
      <name val="Arial Cyr"/>
    </font>
  </fonts>
  <fills count="3">
    <fill>
      <patternFill patternType="none"/>
    </fill>
    <fill>
      <patternFill patternType="gray125"/>
    </fill>
    <fill>
      <patternFill patternType="solid">
        <fgColor theme="0"/>
        <bgColor indexed="64"/>
      </patternFill>
    </fill>
  </fills>
  <borders count="4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applyNumberFormat="0" applyFill="0" applyBorder="0" applyAlignment="0" applyProtection="0">
      <alignment vertical="top"/>
      <protection locked="0"/>
    </xf>
    <xf numFmtId="49" fontId="28" fillId="0" borderId="46">
      <alignment horizontal="center" vertical="top" shrinkToFit="1"/>
    </xf>
    <xf numFmtId="4" fontId="28" fillId="0" borderId="46">
      <alignment horizontal="right" vertical="top" shrinkToFit="1"/>
    </xf>
  </cellStyleXfs>
  <cellXfs count="369">
    <xf numFmtId="0" fontId="0" fillId="0" borderId="0" xfId="0"/>
    <xf numFmtId="0" fontId="1" fillId="0" borderId="0" xfId="0" applyFont="1" applyAlignment="1">
      <alignment horizontal="justify"/>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4" fillId="0" borderId="2" xfId="1" applyFont="1" applyBorder="1" applyAlignment="1" applyProtection="1">
      <alignment vertical="top" wrapText="1"/>
    </xf>
    <xf numFmtId="0" fontId="3" fillId="0" borderId="2" xfId="0" applyFont="1" applyBorder="1" applyAlignment="1">
      <alignment vertical="top" wrapText="1"/>
    </xf>
    <xf numFmtId="0" fontId="3" fillId="0" borderId="0" xfId="0" applyFont="1" applyAlignment="1">
      <alignment horizontal="justify"/>
    </xf>
    <xf numFmtId="0" fontId="0" fillId="0" borderId="0" xfId="0" applyAlignment="1">
      <alignment horizontal="justify"/>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0" xfId="0" applyAlignment="1"/>
    <xf numFmtId="0" fontId="2" fillId="0" borderId="4" xfId="1" applyBorder="1" applyAlignment="1" applyProtection="1">
      <alignment horizontal="center" vertical="top" wrapText="1"/>
    </xf>
    <xf numFmtId="0" fontId="6" fillId="0" borderId="0" xfId="0" applyFont="1" applyAlignment="1">
      <alignment horizontal="center"/>
    </xf>
    <xf numFmtId="0" fontId="8"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7" fillId="0" borderId="4" xfId="0" applyFont="1" applyFill="1" applyBorder="1" applyAlignment="1">
      <alignment horizontal="center" vertical="top" wrapText="1"/>
    </xf>
    <xf numFmtId="0" fontId="7" fillId="0" borderId="2" xfId="0" applyFont="1" applyBorder="1" applyAlignment="1">
      <alignment vertical="top" wrapText="1"/>
    </xf>
    <xf numFmtId="2" fontId="7" fillId="0" borderId="4" xfId="0" applyNumberFormat="1" applyFont="1" applyBorder="1" applyAlignment="1">
      <alignment horizontal="center" vertical="top" wrapText="1"/>
    </xf>
    <xf numFmtId="2" fontId="7" fillId="0" borderId="4" xfId="0" applyNumberFormat="1" applyFont="1" applyFill="1" applyBorder="1" applyAlignment="1">
      <alignment horizontal="center" vertical="top" wrapText="1"/>
    </xf>
    <xf numFmtId="0" fontId="7" fillId="0" borderId="0" xfId="0" applyFont="1" applyAlignment="1">
      <alignment horizontal="justify"/>
    </xf>
    <xf numFmtId="0" fontId="7" fillId="0" borderId="0" xfId="0" applyFont="1"/>
    <xf numFmtId="0" fontId="3" fillId="0" borderId="0" xfId="0" applyFont="1"/>
    <xf numFmtId="2" fontId="3" fillId="0" borderId="4" xfId="0" applyNumberFormat="1" applyFont="1" applyBorder="1" applyAlignment="1">
      <alignment horizontal="center" vertical="top" wrapText="1"/>
    </xf>
    <xf numFmtId="2" fontId="0" fillId="0" borderId="4" xfId="0" applyNumberFormat="1" applyBorder="1" applyAlignment="1">
      <alignment horizontal="center" vertical="top" wrapText="1"/>
    </xf>
    <xf numFmtId="0" fontId="3" fillId="0" borderId="0" xfId="0" applyFont="1" applyAlignment="1">
      <alignment horizontal="justify"/>
    </xf>
    <xf numFmtId="0" fontId="0" fillId="0" borderId="0" xfId="0"/>
    <xf numFmtId="0" fontId="7" fillId="0" borderId="0" xfId="0" applyFont="1" applyAlignment="1">
      <alignment horizontal="justify"/>
    </xf>
    <xf numFmtId="0" fontId="6" fillId="0" borderId="0" xfId="0" applyFont="1" applyAlignment="1">
      <alignment horizontal="center"/>
    </xf>
    <xf numFmtId="2" fontId="0" fillId="0" borderId="0" xfId="0" applyNumberFormat="1"/>
    <xf numFmtId="0" fontId="7" fillId="0" borderId="8" xfId="0" applyFont="1" applyBorder="1" applyAlignment="1">
      <alignment horizontal="center" vertical="top" wrapText="1"/>
    </xf>
    <xf numFmtId="0" fontId="0" fillId="0" borderId="0" xfId="0"/>
    <xf numFmtId="0" fontId="7" fillId="0" borderId="0" xfId="0" applyFont="1" applyAlignment="1">
      <alignment wrapText="1"/>
    </xf>
    <xf numFmtId="0" fontId="7" fillId="0" borderId="0" xfId="0" applyFont="1" applyBorder="1" applyAlignment="1">
      <alignment vertical="top" wrapText="1"/>
    </xf>
    <xf numFmtId="2" fontId="7" fillId="0" borderId="0" xfId="0" applyNumberFormat="1" applyFont="1" applyBorder="1" applyAlignment="1">
      <alignment vertical="top" wrapText="1"/>
    </xf>
    <xf numFmtId="0" fontId="7" fillId="0" borderId="4" xfId="0" applyFont="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0" fillId="0" borderId="0" xfId="0"/>
    <xf numFmtId="0" fontId="0" fillId="0" borderId="0" xfId="0"/>
    <xf numFmtId="49" fontId="0" fillId="0" borderId="2" xfId="0" applyNumberFormat="1" applyBorder="1" applyAlignment="1">
      <alignment horizontal="center" vertical="top" wrapText="1"/>
    </xf>
    <xf numFmtId="0" fontId="10" fillId="0" borderId="2" xfId="0" applyFont="1" applyBorder="1" applyAlignment="1">
      <alignment vertical="top" wrapText="1"/>
    </xf>
    <xf numFmtId="0" fontId="10" fillId="0" borderId="4" xfId="0" applyFont="1" applyBorder="1" applyAlignment="1">
      <alignment horizontal="center" vertical="top" wrapText="1"/>
    </xf>
    <xf numFmtId="2" fontId="10" fillId="0" borderId="4" xfId="0" applyNumberFormat="1" applyFont="1" applyBorder="1" applyAlignment="1">
      <alignment horizontal="center" vertical="top" wrapText="1"/>
    </xf>
    <xf numFmtId="164" fontId="7" fillId="0" borderId="4" xfId="0" applyNumberFormat="1" applyFont="1" applyBorder="1" applyAlignment="1">
      <alignment horizontal="center" vertical="center" wrapText="1"/>
    </xf>
    <xf numFmtId="164" fontId="7" fillId="0" borderId="4"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164" fontId="7" fillId="0" borderId="0" xfId="0" applyNumberFormat="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7" fillId="0" borderId="0" xfId="0" applyFont="1" applyAlignment="1">
      <alignment horizontal="justify"/>
    </xf>
    <xf numFmtId="0" fontId="7" fillId="0" borderId="0" xfId="0" applyFont="1" applyAlignment="1"/>
    <xf numFmtId="0" fontId="7" fillId="0" borderId="0" xfId="0" applyFont="1" applyAlignment="1">
      <alignment horizont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2" xfId="0" applyFont="1" applyBorder="1" applyAlignment="1">
      <alignment horizontal="center" vertical="center" wrapText="1"/>
    </xf>
    <xf numFmtId="164" fontId="7" fillId="0" borderId="4" xfId="0" applyNumberFormat="1" applyFont="1" applyBorder="1" applyAlignment="1">
      <alignment horizontal="center" vertical="top" wrapText="1"/>
    </xf>
    <xf numFmtId="0" fontId="7" fillId="0" borderId="8"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0" xfId="0" applyFont="1" applyFill="1"/>
    <xf numFmtId="0" fontId="7" fillId="0" borderId="2"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0" fontId="7" fillId="0" borderId="4" xfId="0" applyFont="1" applyFill="1" applyBorder="1" applyAlignment="1">
      <alignment horizontal="left" vertical="top" wrapText="1"/>
    </xf>
    <xf numFmtId="164" fontId="7" fillId="0" borderId="4" xfId="0" applyNumberFormat="1" applyFont="1" applyFill="1" applyBorder="1" applyAlignment="1">
      <alignment horizontal="center" vertical="top" wrapText="1"/>
    </xf>
    <xf numFmtId="0" fontId="7" fillId="0" borderId="2" xfId="0" applyFont="1" applyFill="1" applyBorder="1" applyAlignment="1">
      <alignment vertical="top" wrapText="1"/>
    </xf>
    <xf numFmtId="164" fontId="3" fillId="0" borderId="4" xfId="0" applyNumberFormat="1" applyFont="1" applyBorder="1" applyAlignment="1">
      <alignment horizontal="center" vertical="top" wrapText="1"/>
    </xf>
    <xf numFmtId="164" fontId="10" fillId="0" borderId="4" xfId="0" applyNumberFormat="1" applyFont="1" applyFill="1" applyBorder="1" applyAlignment="1">
      <alignment horizontal="center" vertical="top" wrapText="1"/>
    </xf>
    <xf numFmtId="164" fontId="0" fillId="0" borderId="4" xfId="0" applyNumberFormat="1" applyBorder="1" applyAlignment="1">
      <alignment horizontal="center" vertical="top" wrapText="1"/>
    </xf>
    <xf numFmtId="164" fontId="0" fillId="0" borderId="4" xfId="0" applyNumberFormat="1" applyFill="1" applyBorder="1" applyAlignment="1">
      <alignment horizontal="center" vertical="top" wrapText="1"/>
    </xf>
    <xf numFmtId="164" fontId="7" fillId="0" borderId="0" xfId="0" applyNumberFormat="1" applyFont="1"/>
    <xf numFmtId="0" fontId="7" fillId="0" borderId="2" xfId="0" applyFont="1" applyBorder="1" applyAlignment="1">
      <alignment horizontal="center" vertical="center" wrapText="1"/>
    </xf>
    <xf numFmtId="0" fontId="7" fillId="0" borderId="4" xfId="0" applyFont="1" applyFill="1" applyBorder="1" applyAlignment="1">
      <alignment vertical="top" wrapText="1"/>
    </xf>
    <xf numFmtId="0" fontId="13" fillId="0" borderId="0" xfId="0" applyFont="1"/>
    <xf numFmtId="0" fontId="14" fillId="0" borderId="0" xfId="0" applyNumberFormat="1" applyFont="1" applyBorder="1" applyAlignment="1">
      <alignment horizontal="left"/>
    </xf>
    <xf numFmtId="0" fontId="16" fillId="0" borderId="0" xfId="0" applyNumberFormat="1" applyFont="1" applyBorder="1" applyAlignment="1">
      <alignment horizontal="left"/>
    </xf>
    <xf numFmtId="49" fontId="16" fillId="0" borderId="15" xfId="0" applyNumberFormat="1" applyFont="1" applyFill="1" applyBorder="1" applyAlignment="1">
      <alignment horizontal="center" vertical="top"/>
    </xf>
    <xf numFmtId="49" fontId="16" fillId="0" borderId="32" xfId="0" applyNumberFormat="1" applyFont="1" applyFill="1" applyBorder="1" applyAlignment="1">
      <alignment horizontal="center"/>
    </xf>
    <xf numFmtId="49" fontId="16" fillId="0" borderId="19" xfId="0" applyNumberFormat="1" applyFont="1" applyFill="1" applyBorder="1" applyAlignment="1">
      <alignment horizontal="center"/>
    </xf>
    <xf numFmtId="0" fontId="16" fillId="0" borderId="19" xfId="0" applyNumberFormat="1" applyFont="1" applyFill="1" applyBorder="1" applyAlignment="1">
      <alignment horizontal="left" indent="1"/>
    </xf>
    <xf numFmtId="49" fontId="16" fillId="0" borderId="29" xfId="0" applyNumberFormat="1" applyFont="1" applyFill="1" applyBorder="1" applyAlignment="1">
      <alignment horizontal="center"/>
    </xf>
    <xf numFmtId="49" fontId="16" fillId="0" borderId="15" xfId="0" applyNumberFormat="1" applyFont="1" applyFill="1" applyBorder="1" applyAlignment="1">
      <alignment horizontal="center"/>
    </xf>
    <xf numFmtId="49" fontId="16" fillId="0" borderId="7" xfId="0" applyNumberFormat="1" applyFont="1" applyFill="1" applyBorder="1" applyAlignment="1">
      <alignment horizontal="center"/>
    </xf>
    <xf numFmtId="0" fontId="16" fillId="0" borderId="0" xfId="0" applyNumberFormat="1" applyFont="1" applyFill="1" applyBorder="1" applyAlignment="1">
      <alignment horizontal="left"/>
    </xf>
    <xf numFmtId="0" fontId="23" fillId="0" borderId="0" xfId="0" applyNumberFormat="1" applyFont="1" applyBorder="1" applyAlignment="1">
      <alignment horizontal="left"/>
    </xf>
    <xf numFmtId="0" fontId="25" fillId="0" borderId="0" xfId="0" applyNumberFormat="1" applyFont="1" applyBorder="1" applyAlignment="1">
      <alignment horizontal="left"/>
    </xf>
    <xf numFmtId="0" fontId="25" fillId="0" borderId="0" xfId="0" applyNumberFormat="1" applyFont="1" applyBorder="1" applyAlignment="1">
      <alignment horizontal="center" vertical="top"/>
    </xf>
    <xf numFmtId="0" fontId="17" fillId="0" borderId="0" xfId="0" applyNumberFormat="1" applyFont="1" applyBorder="1" applyAlignment="1">
      <alignment horizontal="left"/>
    </xf>
    <xf numFmtId="0" fontId="26" fillId="0" borderId="0" xfId="0" applyNumberFormat="1" applyFont="1" applyBorder="1" applyAlignment="1">
      <alignment horizontal="left"/>
    </xf>
    <xf numFmtId="0" fontId="7" fillId="0" borderId="0" xfId="0" applyFont="1"/>
    <xf numFmtId="0" fontId="7" fillId="0" borderId="2" xfId="0" applyFont="1" applyBorder="1" applyAlignment="1">
      <alignment horizontal="center" vertical="center" wrapText="1"/>
    </xf>
    <xf numFmtId="0" fontId="3" fillId="0" borderId="2" xfId="0" applyFont="1" applyFill="1" applyBorder="1" applyAlignment="1">
      <alignment vertical="top" wrapText="1"/>
    </xf>
    <xf numFmtId="0" fontId="3" fillId="0" borderId="4" xfId="0" applyFont="1" applyFill="1" applyBorder="1" applyAlignment="1">
      <alignment horizontal="center" vertical="top" wrapText="1"/>
    </xf>
    <xf numFmtId="0" fontId="6" fillId="0" borderId="0" xfId="0" applyFont="1" applyAlignment="1">
      <alignment horizontal="right"/>
    </xf>
    <xf numFmtId="0" fontId="6" fillId="0" borderId="0" xfId="0" applyFont="1" applyAlignment="1"/>
    <xf numFmtId="0" fontId="6" fillId="0" borderId="0" xfId="0" applyFont="1" applyAlignment="1">
      <alignment horizontal="justify"/>
    </xf>
    <xf numFmtId="0" fontId="7" fillId="0" borderId="0" xfId="0" applyFont="1" applyAlignment="1">
      <alignment horizontal="justify"/>
    </xf>
    <xf numFmtId="0" fontId="7" fillId="0" borderId="0" xfId="0" applyFont="1" applyFill="1" applyAlignment="1">
      <alignment horizontal="justify"/>
    </xf>
    <xf numFmtId="0" fontId="7" fillId="0" borderId="0" xfId="0" applyFont="1"/>
    <xf numFmtId="0" fontId="6" fillId="0" borderId="0" xfId="0" applyFont="1"/>
    <xf numFmtId="0" fontId="6" fillId="0" borderId="0" xfId="0" applyFont="1" applyFill="1" applyAlignment="1">
      <alignment horizontal="justify"/>
    </xf>
    <xf numFmtId="0" fontId="6" fillId="0" borderId="0" xfId="0" applyFont="1" applyFill="1"/>
    <xf numFmtId="0" fontId="6" fillId="0" borderId="8" xfId="0" applyFont="1" applyFill="1" applyBorder="1" applyAlignment="1">
      <alignment horizontal="center" wrapText="1"/>
    </xf>
    <xf numFmtId="0" fontId="6" fillId="0" borderId="2" xfId="0" applyFont="1" applyFill="1" applyBorder="1" applyAlignment="1">
      <alignment horizontal="center" wrapText="1"/>
    </xf>
    <xf numFmtId="0" fontId="6" fillId="0" borderId="8"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2" xfId="0" applyFont="1" applyFill="1" applyBorder="1" applyAlignment="1">
      <alignment horizontal="center" vertical="center" wrapText="1"/>
    </xf>
    <xf numFmtId="0" fontId="7" fillId="0" borderId="4" xfId="0" applyFont="1" applyBorder="1" applyAlignment="1">
      <alignment vertical="top" wrapText="1"/>
    </xf>
    <xf numFmtId="0" fontId="6" fillId="0" borderId="4" xfId="0" applyFont="1" applyFill="1" applyBorder="1" applyAlignment="1">
      <alignment horizontal="center" vertical="center" wrapText="1"/>
    </xf>
    <xf numFmtId="165" fontId="7" fillId="0" borderId="4" xfId="0" applyNumberFormat="1" applyFont="1" applyFill="1" applyBorder="1" applyAlignment="1">
      <alignment horizontal="center" vertical="top" wrapText="1"/>
    </xf>
    <xf numFmtId="0" fontId="6" fillId="0" borderId="0" xfId="0" applyFont="1" applyFill="1" applyBorder="1" applyAlignment="1">
      <alignment vertical="top" wrapText="1"/>
    </xf>
    <xf numFmtId="2" fontId="6" fillId="0" borderId="0" xfId="0" applyNumberFormat="1" applyFont="1" applyFill="1" applyBorder="1" applyAlignment="1">
      <alignment vertical="top" wrapText="1"/>
    </xf>
    <xf numFmtId="0" fontId="6" fillId="0" borderId="0" xfId="0" applyFont="1" applyFill="1" applyAlignment="1">
      <alignment horizontal="center"/>
    </xf>
    <xf numFmtId="0" fontId="6" fillId="0" borderId="0" xfId="0" applyFont="1" applyFill="1" applyAlignment="1">
      <alignment horizontal="left"/>
    </xf>
    <xf numFmtId="0" fontId="6" fillId="0" borderId="11" xfId="0" applyFont="1" applyFill="1" applyBorder="1" applyAlignment="1"/>
    <xf numFmtId="166" fontId="6" fillId="0" borderId="0" xfId="0" applyNumberFormat="1" applyFont="1" applyFill="1" applyAlignment="1">
      <alignment horizontal="center"/>
    </xf>
    <xf numFmtId="0" fontId="6" fillId="0" borderId="2" xfId="0" applyFont="1" applyFill="1" applyBorder="1" applyAlignment="1">
      <alignment vertical="top" wrapText="1"/>
    </xf>
    <xf numFmtId="4" fontId="7" fillId="0" borderId="4" xfId="0" applyNumberFormat="1" applyFont="1" applyBorder="1" applyAlignment="1">
      <alignment horizontal="center" vertical="top" wrapText="1"/>
    </xf>
    <xf numFmtId="0" fontId="7" fillId="0" borderId="2" xfId="0" applyNumberFormat="1" applyFont="1" applyFill="1" applyBorder="1" applyAlignment="1">
      <alignment horizontal="center" vertical="top" wrapText="1"/>
    </xf>
    <xf numFmtId="0" fontId="7" fillId="0" borderId="4" xfId="0" applyNumberFormat="1" applyFont="1" applyFill="1" applyBorder="1" applyAlignment="1">
      <alignment horizontal="left" vertical="top" wrapText="1"/>
    </xf>
    <xf numFmtId="0" fontId="7" fillId="0" borderId="4" xfId="0" applyNumberFormat="1" applyFont="1" applyFill="1" applyBorder="1" applyAlignment="1">
      <alignment vertical="top" wrapText="1"/>
    </xf>
    <xf numFmtId="164" fontId="7" fillId="0" borderId="8" xfId="0" applyNumberFormat="1" applyFont="1" applyFill="1" applyBorder="1" applyAlignment="1">
      <alignment horizontal="center" vertical="top" wrapText="1"/>
    </xf>
    <xf numFmtId="164" fontId="7" fillId="0" borderId="2" xfId="0" applyNumberFormat="1" applyFont="1" applyFill="1" applyBorder="1" applyAlignment="1">
      <alignment horizontal="center" vertical="top"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wrapText="1"/>
    </xf>
    <xf numFmtId="164" fontId="7" fillId="0" borderId="0" xfId="0" applyNumberFormat="1" applyFont="1" applyFill="1" applyBorder="1" applyAlignment="1">
      <alignment horizontal="center" vertical="top" wrapText="1"/>
    </xf>
    <xf numFmtId="165" fontId="7" fillId="2" borderId="2" xfId="0" applyNumberFormat="1" applyFont="1" applyFill="1" applyBorder="1" applyAlignment="1">
      <alignment horizontal="center" vertical="top" wrapText="1"/>
    </xf>
    <xf numFmtId="165" fontId="7" fillId="0" borderId="0" xfId="0" applyNumberFormat="1" applyFont="1" applyBorder="1" applyAlignment="1">
      <alignment horizontal="center" vertical="top" wrapText="1"/>
    </xf>
    <xf numFmtId="4" fontId="7" fillId="0" borderId="0" xfId="0" applyNumberFormat="1" applyFont="1"/>
    <xf numFmtId="0" fontId="0" fillId="0" borderId="0" xfId="0"/>
    <xf numFmtId="0" fontId="7" fillId="0" borderId="0" xfId="0" applyFont="1" applyAlignment="1">
      <alignment horizontal="center" vertical="center"/>
    </xf>
    <xf numFmtId="49" fontId="16" fillId="0" borderId="19" xfId="0" applyNumberFormat="1" applyFont="1" applyFill="1" applyBorder="1" applyAlignment="1">
      <alignment horizontal="center"/>
    </xf>
    <xf numFmtId="0" fontId="16" fillId="0" borderId="0" xfId="0" applyNumberFormat="1" applyFont="1" applyBorder="1" applyAlignment="1">
      <alignment horizontal="left"/>
    </xf>
    <xf numFmtId="0" fontId="16" fillId="0" borderId="19" xfId="0" applyNumberFormat="1" applyFont="1" applyFill="1" applyBorder="1" applyAlignment="1">
      <alignment horizontal="left" indent="1"/>
    </xf>
    <xf numFmtId="2" fontId="7" fillId="0" borderId="0" xfId="0" applyNumberFormat="1" applyFont="1" applyFill="1"/>
    <xf numFmtId="0" fontId="7" fillId="0" borderId="9" xfId="0" applyFont="1" applyFill="1" applyBorder="1" applyAlignment="1">
      <alignment horizontal="center" vertical="top" wrapText="1"/>
    </xf>
    <xf numFmtId="0" fontId="7" fillId="0" borderId="10" xfId="0" applyFont="1" applyFill="1" applyBorder="1" applyAlignment="1">
      <alignment vertical="top" wrapText="1"/>
    </xf>
    <xf numFmtId="0" fontId="7" fillId="0" borderId="8" xfId="0" applyFont="1" applyFill="1" applyBorder="1" applyAlignment="1">
      <alignment vertical="top" wrapText="1"/>
    </xf>
    <xf numFmtId="4" fontId="6" fillId="0" borderId="0" xfId="0" applyNumberFormat="1" applyFont="1" applyFill="1" applyBorder="1" applyAlignment="1">
      <alignment horizontal="center"/>
    </xf>
    <xf numFmtId="0" fontId="0" fillId="0" borderId="0" xfId="0"/>
    <xf numFmtId="0" fontId="11" fillId="0" borderId="43" xfId="0" applyFont="1" applyFill="1" applyBorder="1" applyAlignment="1">
      <alignment vertical="top" wrapText="1"/>
    </xf>
    <xf numFmtId="0" fontId="11" fillId="0" borderId="44" xfId="0" applyFont="1" applyFill="1" applyBorder="1" applyAlignment="1">
      <alignment vertical="top" wrapText="1"/>
    </xf>
    <xf numFmtId="0" fontId="11" fillId="0" borderId="45" xfId="0" applyFont="1" applyFill="1" applyBorder="1" applyAlignment="1">
      <alignment vertical="top" wrapText="1"/>
    </xf>
    <xf numFmtId="0" fontId="7" fillId="0" borderId="0" xfId="0" applyFont="1" applyAlignment="1">
      <alignment horizontal="center" vertical="center"/>
    </xf>
    <xf numFmtId="0" fontId="1" fillId="0" borderId="0" xfId="0" applyFont="1" applyAlignment="1">
      <alignment horizontal="justify"/>
    </xf>
    <xf numFmtId="0" fontId="0" fillId="0" borderId="0" xfId="0"/>
    <xf numFmtId="0" fontId="3" fillId="0" borderId="7" xfId="0" applyFont="1" applyBorder="1" applyAlignment="1">
      <alignment horizontal="justify"/>
    </xf>
    <xf numFmtId="0" fontId="3" fillId="0" borderId="7" xfId="0" applyFont="1" applyBorder="1" applyAlignme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1" xfId="1" applyFont="1" applyBorder="1" applyAlignment="1" applyProtection="1">
      <alignment horizontal="center" vertical="top" wrapText="1"/>
    </xf>
    <xf numFmtId="0" fontId="4" fillId="0" borderId="2" xfId="1" applyFont="1" applyBorder="1" applyAlignment="1" applyProtection="1">
      <alignment horizontal="center" vertical="top" wrapText="1"/>
    </xf>
    <xf numFmtId="0" fontId="3" fillId="0" borderId="6"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top" wrapText="1"/>
    </xf>
    <xf numFmtId="0" fontId="1" fillId="0" borderId="0" xfId="0" applyFont="1" applyAlignment="1">
      <alignment horizontal="right"/>
    </xf>
    <xf numFmtId="0" fontId="3" fillId="0" borderId="0" xfId="0" applyFont="1" applyAlignment="1">
      <alignment horizontal="right"/>
    </xf>
    <xf numFmtId="0" fontId="3" fillId="0" borderId="0" xfId="0" applyFont="1" applyAlignment="1"/>
    <xf numFmtId="0" fontId="1" fillId="0" borderId="0" xfId="0" applyFont="1" applyAlignment="1">
      <alignment horizontal="left"/>
    </xf>
    <xf numFmtId="0" fontId="3" fillId="0" borderId="0" xfId="0" applyFont="1" applyAlignment="1">
      <alignment horizontal="left"/>
    </xf>
    <xf numFmtId="0" fontId="3" fillId="0" borderId="0" xfId="0" applyFont="1" applyAlignment="1">
      <alignment horizontal="justify"/>
    </xf>
    <xf numFmtId="0" fontId="4" fillId="0" borderId="0" xfId="1" applyFont="1" applyAlignment="1" applyProtection="1">
      <alignment horizontal="right"/>
    </xf>
    <xf numFmtId="0" fontId="16" fillId="0" borderId="14" xfId="0" applyNumberFormat="1" applyFont="1" applyBorder="1" applyAlignment="1">
      <alignment horizontal="right"/>
    </xf>
    <xf numFmtId="0" fontId="16" fillId="0" borderId="15" xfId="0" applyNumberFormat="1" applyFont="1" applyBorder="1" applyAlignment="1">
      <alignment horizontal="right"/>
    </xf>
    <xf numFmtId="49" fontId="19" fillId="0" borderId="19" xfId="0" applyNumberFormat="1" applyFont="1" applyBorder="1" applyAlignment="1">
      <alignment horizontal="left"/>
    </xf>
    <xf numFmtId="49" fontId="20" fillId="0" borderId="19" xfId="0" applyNumberFormat="1" applyFont="1" applyBorder="1" applyAlignment="1">
      <alignment horizontal="left"/>
    </xf>
    <xf numFmtId="0" fontId="16" fillId="0" borderId="15" xfId="0" applyNumberFormat="1" applyFont="1" applyBorder="1" applyAlignment="1">
      <alignment horizontal="left"/>
    </xf>
    <xf numFmtId="0" fontId="16" fillId="0" borderId="16" xfId="0" applyNumberFormat="1" applyFont="1" applyBorder="1" applyAlignment="1">
      <alignment horizontal="left"/>
    </xf>
    <xf numFmtId="0" fontId="14" fillId="0" borderId="0" xfId="0" applyNumberFormat="1" applyFont="1" applyBorder="1" applyAlignment="1">
      <alignment horizontal="center"/>
    </xf>
    <xf numFmtId="0" fontId="16" fillId="0" borderId="14"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6" fillId="0" borderId="21"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6" fillId="0" borderId="25" xfId="0" applyNumberFormat="1" applyFont="1" applyFill="1" applyBorder="1" applyAlignment="1">
      <alignment horizontal="center" vertical="center" wrapText="1"/>
    </xf>
    <xf numFmtId="0" fontId="16" fillId="0" borderId="26"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xf>
    <xf numFmtId="0" fontId="16" fillId="0" borderId="16"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26" xfId="0" applyNumberFormat="1" applyFont="1" applyFill="1" applyBorder="1" applyAlignment="1">
      <alignment horizontal="center" vertical="center"/>
    </xf>
    <xf numFmtId="0" fontId="16" fillId="0" borderId="17"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27"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20" xfId="0" applyNumberFormat="1" applyFont="1" applyFill="1" applyBorder="1" applyAlignment="1">
      <alignment horizontal="center" vertical="center"/>
    </xf>
    <xf numFmtId="0" fontId="16" fillId="0" borderId="24" xfId="0" applyNumberFormat="1" applyFont="1" applyBorder="1" applyAlignment="1">
      <alignment horizontal="center" vertical="top" wrapText="1"/>
    </xf>
    <xf numFmtId="0" fontId="16" fillId="0" borderId="25" xfId="0" applyNumberFormat="1" applyFont="1" applyBorder="1" applyAlignment="1">
      <alignment horizontal="center" vertical="top" wrapText="1"/>
    </xf>
    <xf numFmtId="0" fontId="16" fillId="0" borderId="26" xfId="0" applyNumberFormat="1" applyFont="1" applyBorder="1" applyAlignment="1">
      <alignment horizontal="center" vertical="top" wrapText="1"/>
    </xf>
    <xf numFmtId="49" fontId="16" fillId="0" borderId="14" xfId="0" applyNumberFormat="1" applyFont="1" applyFill="1" applyBorder="1" applyAlignment="1">
      <alignment horizontal="center" vertical="top"/>
    </xf>
    <xf numFmtId="49" fontId="16" fillId="0" borderId="15" xfId="0" applyNumberFormat="1" applyFont="1" applyFill="1" applyBorder="1" applyAlignment="1">
      <alignment horizontal="center" vertical="top"/>
    </xf>
    <xf numFmtId="49" fontId="16" fillId="0" borderId="16" xfId="0" applyNumberFormat="1" applyFont="1" applyFill="1" applyBorder="1" applyAlignment="1">
      <alignment horizontal="center" vertical="top"/>
    </xf>
    <xf numFmtId="49" fontId="16" fillId="0" borderId="28" xfId="0" applyNumberFormat="1" applyFont="1" applyFill="1" applyBorder="1" applyAlignment="1">
      <alignment horizontal="center" vertical="top"/>
    </xf>
    <xf numFmtId="49" fontId="16" fillId="0" borderId="29" xfId="0" applyNumberFormat="1" applyFont="1" applyFill="1" applyBorder="1" applyAlignment="1">
      <alignment horizontal="center" vertical="top"/>
    </xf>
    <xf numFmtId="49" fontId="16" fillId="0" borderId="30" xfId="0" applyNumberFormat="1" applyFont="1" applyFill="1" applyBorder="1" applyAlignment="1">
      <alignment horizontal="center" vertical="top"/>
    </xf>
    <xf numFmtId="49" fontId="14" fillId="0" borderId="18" xfId="0" applyNumberFormat="1" applyFont="1" applyFill="1" applyBorder="1" applyAlignment="1">
      <alignment horizontal="center"/>
    </xf>
    <xf numFmtId="49" fontId="14" fillId="0" borderId="19" xfId="0" applyNumberFormat="1" applyFont="1" applyFill="1" applyBorder="1" applyAlignment="1">
      <alignment horizontal="center"/>
    </xf>
    <xf numFmtId="49" fontId="14" fillId="0" borderId="20" xfId="0" applyNumberFormat="1" applyFont="1" applyFill="1" applyBorder="1" applyAlignment="1">
      <alignment horizontal="center"/>
    </xf>
    <xf numFmtId="0" fontId="14" fillId="0" borderId="18" xfId="0" applyNumberFormat="1" applyFont="1" applyFill="1" applyBorder="1" applyAlignment="1">
      <alignment horizontal="left"/>
    </xf>
    <xf numFmtId="0" fontId="14" fillId="0" borderId="19" xfId="0" applyNumberFormat="1" applyFont="1" applyFill="1" applyBorder="1" applyAlignment="1">
      <alignment horizontal="left"/>
    </xf>
    <xf numFmtId="49" fontId="14" fillId="0" borderId="31" xfId="0" applyNumberFormat="1" applyFont="1" applyFill="1" applyBorder="1" applyAlignment="1">
      <alignment horizontal="center"/>
    </xf>
    <xf numFmtId="49" fontId="14" fillId="0" borderId="32" xfId="0" applyNumberFormat="1" applyFont="1" applyFill="1" applyBorder="1" applyAlignment="1">
      <alignment horizontal="center"/>
    </xf>
    <xf numFmtId="49" fontId="14" fillId="0" borderId="33" xfId="0" applyNumberFormat="1" applyFont="1" applyFill="1" applyBorder="1" applyAlignment="1">
      <alignment horizontal="center"/>
    </xf>
    <xf numFmtId="49" fontId="16" fillId="0" borderId="34" xfId="0" applyNumberFormat="1" applyFont="1" applyFill="1" applyBorder="1" applyAlignment="1">
      <alignment horizontal="center"/>
    </xf>
    <xf numFmtId="49" fontId="16" fillId="0" borderId="32" xfId="0" applyNumberFormat="1" applyFont="1" applyFill="1" applyBorder="1" applyAlignment="1">
      <alignment horizontal="center"/>
    </xf>
    <xf numFmtId="49" fontId="16" fillId="0" borderId="33" xfId="0" applyNumberFormat="1" applyFont="1" applyFill="1" applyBorder="1" applyAlignment="1">
      <alignment horizontal="center"/>
    </xf>
    <xf numFmtId="4" fontId="21" fillId="0" borderId="34" xfId="0" applyNumberFormat="1" applyFont="1" applyFill="1" applyBorder="1" applyAlignment="1">
      <alignment horizontal="center"/>
    </xf>
    <xf numFmtId="4" fontId="21" fillId="0" borderId="32" xfId="0" applyNumberFormat="1" applyFont="1" applyFill="1" applyBorder="1" applyAlignment="1">
      <alignment horizontal="center"/>
    </xf>
    <xf numFmtId="4" fontId="21" fillId="0" borderId="33" xfId="0" applyNumberFormat="1" applyFont="1" applyFill="1" applyBorder="1" applyAlignment="1">
      <alignment horizontal="center"/>
    </xf>
    <xf numFmtId="4" fontId="22" fillId="0" borderId="34" xfId="0" applyNumberFormat="1" applyFont="1" applyFill="1" applyBorder="1" applyAlignment="1">
      <alignment horizontal="center"/>
    </xf>
    <xf numFmtId="4" fontId="22" fillId="0" borderId="32" xfId="0" applyNumberFormat="1" applyFont="1" applyFill="1" applyBorder="1" applyAlignment="1">
      <alignment horizontal="center"/>
    </xf>
    <xf numFmtId="4" fontId="22" fillId="0" borderId="35" xfId="0" applyNumberFormat="1" applyFont="1" applyFill="1" applyBorder="1" applyAlignment="1">
      <alignment horizontal="center"/>
    </xf>
    <xf numFmtId="49" fontId="16" fillId="0" borderId="18" xfId="0" applyNumberFormat="1" applyFont="1" applyFill="1" applyBorder="1" applyAlignment="1">
      <alignment horizontal="center" vertical="top"/>
    </xf>
    <xf numFmtId="49" fontId="16" fillId="0" borderId="19" xfId="0" applyNumberFormat="1" applyFont="1" applyFill="1" applyBorder="1" applyAlignment="1">
      <alignment horizontal="center" vertical="top"/>
    </xf>
    <xf numFmtId="49" fontId="16" fillId="0" borderId="20" xfId="0" applyNumberFormat="1" applyFont="1" applyFill="1" applyBorder="1" applyAlignment="1">
      <alignment horizontal="center" vertical="top"/>
    </xf>
    <xf numFmtId="4" fontId="22" fillId="0" borderId="18" xfId="0" applyNumberFormat="1" applyFont="1" applyFill="1" applyBorder="1" applyAlignment="1">
      <alignment horizontal="center"/>
    </xf>
    <xf numFmtId="4" fontId="22" fillId="0" borderId="19" xfId="0" applyNumberFormat="1" applyFont="1" applyFill="1" applyBorder="1" applyAlignment="1">
      <alignment horizontal="center"/>
    </xf>
    <xf numFmtId="4" fontId="22" fillId="0" borderId="20" xfId="0" applyNumberFormat="1" applyFont="1" applyFill="1" applyBorder="1" applyAlignment="1">
      <alignment horizontal="center"/>
    </xf>
    <xf numFmtId="4" fontId="22" fillId="0" borderId="37" xfId="0" applyNumberFormat="1" applyFont="1" applyFill="1" applyBorder="1" applyAlignment="1">
      <alignment horizontal="center"/>
    </xf>
    <xf numFmtId="49" fontId="16" fillId="0" borderId="18" xfId="0" applyNumberFormat="1" applyFont="1" applyFill="1" applyBorder="1" applyAlignment="1">
      <alignment horizontal="center"/>
    </xf>
    <xf numFmtId="49" fontId="16" fillId="0" borderId="19" xfId="0" applyNumberFormat="1" applyFont="1" applyFill="1" applyBorder="1" applyAlignment="1">
      <alignment horizontal="center"/>
    </xf>
    <xf numFmtId="49" fontId="16" fillId="0" borderId="20" xfId="0" applyNumberFormat="1" applyFont="1" applyFill="1" applyBorder="1" applyAlignment="1">
      <alignment horizontal="center"/>
    </xf>
    <xf numFmtId="0" fontId="16" fillId="0" borderId="18" xfId="0" applyNumberFormat="1" applyFont="1" applyFill="1" applyBorder="1" applyAlignment="1">
      <alignment horizontal="left" wrapText="1" indent="1"/>
    </xf>
    <xf numFmtId="0" fontId="16" fillId="0" borderId="19" xfId="0" applyNumberFormat="1" applyFont="1" applyFill="1" applyBorder="1" applyAlignment="1">
      <alignment horizontal="left" indent="1"/>
    </xf>
    <xf numFmtId="49" fontId="16" fillId="0" borderId="36" xfId="0" applyNumberFormat="1" applyFont="1" applyFill="1" applyBorder="1" applyAlignment="1">
      <alignment horizontal="center"/>
    </xf>
    <xf numFmtId="4" fontId="19" fillId="0" borderId="18" xfId="0" applyNumberFormat="1" applyFont="1" applyFill="1" applyBorder="1" applyAlignment="1">
      <alignment horizontal="center"/>
    </xf>
    <xf numFmtId="4" fontId="20" fillId="0" borderId="19" xfId="0" applyNumberFormat="1" applyFont="1" applyFill="1" applyBorder="1" applyAlignment="1">
      <alignment horizontal="center"/>
    </xf>
    <xf numFmtId="4" fontId="20" fillId="0" borderId="20" xfId="0" applyNumberFormat="1" applyFont="1" applyFill="1" applyBorder="1" applyAlignment="1">
      <alignment horizontal="center"/>
    </xf>
    <xf numFmtId="0" fontId="16" fillId="0" borderId="18" xfId="0" applyNumberFormat="1" applyFont="1" applyFill="1" applyBorder="1" applyAlignment="1">
      <alignment horizontal="left" wrapText="1"/>
    </xf>
    <xf numFmtId="0" fontId="16" fillId="0" borderId="19" xfId="0" applyNumberFormat="1" applyFont="1" applyFill="1" applyBorder="1" applyAlignment="1">
      <alignment horizontal="left" wrapText="1"/>
    </xf>
    <xf numFmtId="164" fontId="22" fillId="0" borderId="18" xfId="0" applyNumberFormat="1" applyFont="1" applyFill="1" applyBorder="1" applyAlignment="1">
      <alignment horizontal="center"/>
    </xf>
    <xf numFmtId="164" fontId="22" fillId="0" borderId="19" xfId="0" applyNumberFormat="1" applyFont="1" applyFill="1" applyBorder="1" applyAlignment="1">
      <alignment horizontal="center"/>
    </xf>
    <xf numFmtId="164" fontId="22" fillId="0" borderId="20" xfId="0" applyNumberFormat="1" applyFont="1" applyFill="1" applyBorder="1" applyAlignment="1">
      <alignment horizontal="center"/>
    </xf>
    <xf numFmtId="0" fontId="16" fillId="0" borderId="18" xfId="0" applyNumberFormat="1" applyFont="1" applyFill="1" applyBorder="1" applyAlignment="1">
      <alignment horizontal="left" vertical="center" wrapText="1"/>
    </xf>
    <xf numFmtId="0" fontId="16" fillId="0" borderId="19" xfId="0" applyNumberFormat="1" applyFont="1" applyFill="1" applyBorder="1" applyAlignment="1">
      <alignment horizontal="left" vertical="center" wrapText="1"/>
    </xf>
    <xf numFmtId="0" fontId="16" fillId="0" borderId="18" xfId="0" applyNumberFormat="1" applyFont="1" applyFill="1" applyBorder="1" applyAlignment="1">
      <alignment horizontal="left" wrapText="1" indent="2"/>
    </xf>
    <xf numFmtId="0" fontId="16" fillId="0" borderId="19" xfId="0" applyNumberFormat="1" applyFont="1" applyFill="1" applyBorder="1" applyAlignment="1">
      <alignment horizontal="left" indent="2"/>
    </xf>
    <xf numFmtId="0" fontId="16" fillId="0" borderId="18" xfId="0" applyNumberFormat="1" applyFont="1" applyFill="1" applyBorder="1" applyAlignment="1">
      <alignment horizontal="left" wrapText="1" indent="3"/>
    </xf>
    <xf numFmtId="0" fontId="16" fillId="0" borderId="19" xfId="0" applyNumberFormat="1" applyFont="1" applyFill="1" applyBorder="1" applyAlignment="1">
      <alignment horizontal="left" indent="3"/>
    </xf>
    <xf numFmtId="49" fontId="16" fillId="0" borderId="12" xfId="0" applyNumberFormat="1" applyFont="1" applyFill="1" applyBorder="1" applyAlignment="1">
      <alignment horizontal="center"/>
    </xf>
    <xf numFmtId="49" fontId="16" fillId="0" borderId="29" xfId="0" applyNumberFormat="1" applyFont="1" applyFill="1" applyBorder="1" applyAlignment="1">
      <alignment horizontal="center"/>
    </xf>
    <xf numFmtId="49" fontId="16" fillId="0" borderId="30" xfId="0" applyNumberFormat="1" applyFont="1" applyFill="1" applyBorder="1" applyAlignment="1">
      <alignment horizontal="center"/>
    </xf>
    <xf numFmtId="49" fontId="16" fillId="0" borderId="28" xfId="0" applyNumberFormat="1" applyFont="1" applyFill="1" applyBorder="1" applyAlignment="1">
      <alignment horizontal="center"/>
    </xf>
    <xf numFmtId="4" fontId="22" fillId="0" borderId="28" xfId="0" applyNumberFormat="1" applyFont="1" applyFill="1" applyBorder="1" applyAlignment="1">
      <alignment horizontal="center"/>
    </xf>
    <xf numFmtId="4" fontId="22" fillId="0" borderId="29" xfId="0" applyNumberFormat="1" applyFont="1" applyFill="1" applyBorder="1" applyAlignment="1">
      <alignment horizontal="center"/>
    </xf>
    <xf numFmtId="4" fontId="22" fillId="0" borderId="30" xfId="0" applyNumberFormat="1" applyFont="1" applyFill="1" applyBorder="1" applyAlignment="1">
      <alignment horizontal="center"/>
    </xf>
    <xf numFmtId="4" fontId="22" fillId="0" borderId="13" xfId="0" applyNumberFormat="1" applyFont="1" applyFill="1" applyBorder="1" applyAlignment="1">
      <alignment horizontal="center"/>
    </xf>
    <xf numFmtId="4" fontId="22" fillId="0" borderId="33" xfId="0" applyNumberFormat="1" applyFont="1" applyFill="1" applyBorder="1" applyAlignment="1">
      <alignment horizontal="center"/>
    </xf>
    <xf numFmtId="49" fontId="16" fillId="0" borderId="31" xfId="0" applyNumberFormat="1" applyFont="1" applyFill="1" applyBorder="1" applyAlignment="1">
      <alignment horizontal="center"/>
    </xf>
    <xf numFmtId="0" fontId="16" fillId="0" borderId="19" xfId="0" applyNumberFormat="1" applyFont="1" applyFill="1" applyBorder="1" applyAlignment="1">
      <alignment horizontal="left"/>
    </xf>
    <xf numFmtId="49" fontId="16" fillId="0" borderId="14" xfId="0" applyNumberFormat="1" applyFont="1" applyFill="1" applyBorder="1" applyAlignment="1">
      <alignment horizontal="center"/>
    </xf>
    <xf numFmtId="49" fontId="16" fillId="0" borderId="15" xfId="0" applyNumberFormat="1" applyFont="1" applyFill="1" applyBorder="1" applyAlignment="1">
      <alignment horizontal="center"/>
    </xf>
    <xf numFmtId="49" fontId="16" fillId="0" borderId="16" xfId="0" applyNumberFormat="1" applyFont="1" applyFill="1" applyBorder="1" applyAlignment="1">
      <alignment horizontal="center"/>
    </xf>
    <xf numFmtId="49" fontId="16" fillId="0" borderId="24" xfId="0" applyNumberFormat="1" applyFont="1" applyFill="1" applyBorder="1" applyAlignment="1">
      <alignment horizontal="center"/>
    </xf>
    <xf numFmtId="49" fontId="16" fillId="0" borderId="25" xfId="0" applyNumberFormat="1" applyFont="1" applyFill="1" applyBorder="1" applyAlignment="1">
      <alignment horizontal="center"/>
    </xf>
    <xf numFmtId="49" fontId="16" fillId="0" borderId="26" xfId="0" applyNumberFormat="1" applyFont="1" applyFill="1" applyBorder="1" applyAlignment="1">
      <alignment horizontal="center"/>
    </xf>
    <xf numFmtId="0" fontId="16" fillId="0" borderId="14" xfId="0" applyNumberFormat="1" applyFont="1" applyFill="1" applyBorder="1" applyAlignment="1">
      <alignment horizontal="left" wrapText="1" indent="4"/>
    </xf>
    <xf numFmtId="0" fontId="16" fillId="0" borderId="15" xfId="0" applyNumberFormat="1" applyFont="1" applyFill="1" applyBorder="1" applyAlignment="1">
      <alignment horizontal="left" indent="4"/>
    </xf>
    <xf numFmtId="0" fontId="16" fillId="0" borderId="38" xfId="0" applyNumberFormat="1" applyFont="1" applyFill="1" applyBorder="1" applyAlignment="1">
      <alignment horizontal="left" indent="4"/>
    </xf>
    <xf numFmtId="49" fontId="16" fillId="0" borderId="39" xfId="0" applyNumberFormat="1" applyFont="1" applyFill="1" applyBorder="1" applyAlignment="1">
      <alignment horizontal="center"/>
    </xf>
    <xf numFmtId="49" fontId="16" fillId="0" borderId="40" xfId="0" applyNumberFormat="1" applyFont="1" applyFill="1" applyBorder="1" applyAlignment="1">
      <alignment horizontal="center"/>
    </xf>
    <xf numFmtId="49" fontId="16" fillId="0" borderId="7" xfId="0" applyNumberFormat="1" applyFont="1" applyFill="1" applyBorder="1" applyAlignment="1">
      <alignment horizontal="center"/>
    </xf>
    <xf numFmtId="49" fontId="16" fillId="0" borderId="41" xfId="0" applyNumberFormat="1" applyFont="1" applyFill="1" applyBorder="1" applyAlignment="1">
      <alignment horizontal="center"/>
    </xf>
    <xf numFmtId="49" fontId="16" fillId="0" borderId="42" xfId="0" applyNumberFormat="1" applyFont="1" applyFill="1" applyBorder="1" applyAlignment="1">
      <alignment horizontal="center"/>
    </xf>
    <xf numFmtId="4" fontId="22" fillId="0" borderId="14" xfId="0" applyNumberFormat="1" applyFont="1" applyFill="1" applyBorder="1" applyAlignment="1">
      <alignment horizontal="center"/>
    </xf>
    <xf numFmtId="4" fontId="22" fillId="0" borderId="15" xfId="0" applyNumberFormat="1" applyFont="1" applyFill="1" applyBorder="1" applyAlignment="1">
      <alignment horizontal="center"/>
    </xf>
    <xf numFmtId="4" fontId="22" fillId="0" borderId="16" xfId="0" applyNumberFormat="1" applyFont="1" applyFill="1" applyBorder="1" applyAlignment="1">
      <alignment horizontal="center"/>
    </xf>
    <xf numFmtId="4" fontId="22" fillId="0" borderId="42" xfId="0" applyNumberFormat="1" applyFont="1" applyFill="1" applyBorder="1" applyAlignment="1">
      <alignment horizontal="center"/>
    </xf>
    <xf numFmtId="4" fontId="22" fillId="0" borderId="7" xfId="0" applyNumberFormat="1" applyFont="1" applyFill="1" applyBorder="1" applyAlignment="1">
      <alignment horizontal="center"/>
    </xf>
    <xf numFmtId="4" fontId="22" fillId="0" borderId="41" xfId="0" applyNumberFormat="1" applyFont="1" applyFill="1" applyBorder="1" applyAlignment="1">
      <alignment horizontal="center"/>
    </xf>
    <xf numFmtId="4" fontId="22" fillId="0" borderId="38" xfId="0" applyNumberFormat="1" applyFont="1" applyFill="1" applyBorder="1" applyAlignment="1">
      <alignment horizontal="center"/>
    </xf>
    <xf numFmtId="4" fontId="22" fillId="0" borderId="4" xfId="0" applyNumberFormat="1" applyFont="1" applyFill="1" applyBorder="1" applyAlignment="1">
      <alignment horizontal="center"/>
    </xf>
    <xf numFmtId="0" fontId="17" fillId="0" borderId="0" xfId="0" applyNumberFormat="1" applyFont="1" applyFill="1" applyBorder="1" applyAlignment="1">
      <alignment horizontal="left" vertical="top" wrapText="1"/>
    </xf>
    <xf numFmtId="0" fontId="26" fillId="0" borderId="0" xfId="0" applyNumberFormat="1" applyFont="1" applyBorder="1" applyAlignment="1">
      <alignment horizontal="justify" vertical="top"/>
    </xf>
    <xf numFmtId="0" fontId="17" fillId="0" borderId="0" xfId="0" applyNumberFormat="1" applyFont="1" applyBorder="1" applyAlignment="1">
      <alignment horizontal="justify" vertical="top"/>
    </xf>
    <xf numFmtId="0" fontId="26" fillId="0" borderId="0" xfId="0" applyNumberFormat="1" applyFont="1" applyBorder="1" applyAlignment="1">
      <alignment horizontal="justify" wrapText="1"/>
    </xf>
    <xf numFmtId="0" fontId="26" fillId="0" borderId="0" xfId="0" applyNumberFormat="1" applyFont="1" applyBorder="1" applyAlignment="1">
      <alignment horizontal="justify"/>
    </xf>
    <xf numFmtId="0" fontId="17" fillId="0" borderId="0" xfId="0" applyNumberFormat="1" applyFont="1" applyBorder="1" applyAlignment="1">
      <alignment horizontal="justify"/>
    </xf>
    <xf numFmtId="0" fontId="16" fillId="0" borderId="0" xfId="0" applyNumberFormat="1" applyFont="1" applyBorder="1" applyAlignment="1">
      <alignment horizontal="right"/>
    </xf>
    <xf numFmtId="49" fontId="23" fillId="0" borderId="25" xfId="0" applyNumberFormat="1" applyFont="1" applyBorder="1" applyAlignment="1">
      <alignment horizontal="center"/>
    </xf>
    <xf numFmtId="49" fontId="24" fillId="0" borderId="25" xfId="0" applyNumberFormat="1" applyFont="1" applyBorder="1" applyAlignment="1">
      <alignment horizontal="center"/>
    </xf>
    <xf numFmtId="0" fontId="16" fillId="0" borderId="0" xfId="0" applyNumberFormat="1" applyFont="1" applyBorder="1" applyAlignment="1">
      <alignment horizontal="left"/>
    </xf>
    <xf numFmtId="49" fontId="23" fillId="0" borderId="25" xfId="0" applyNumberFormat="1" applyFont="1" applyBorder="1" applyAlignment="1">
      <alignment horizontal="left"/>
    </xf>
    <xf numFmtId="49" fontId="24" fillId="0" borderId="25" xfId="0" applyNumberFormat="1" applyFont="1" applyBorder="1" applyAlignment="1">
      <alignment horizontal="left"/>
    </xf>
    <xf numFmtId="0" fontId="26" fillId="0" borderId="0" xfId="0" applyNumberFormat="1" applyFont="1" applyFill="1" applyBorder="1" applyAlignment="1">
      <alignment horizontal="left" wrapText="1"/>
    </xf>
    <xf numFmtId="0" fontId="26" fillId="0" borderId="0" xfId="0" applyNumberFormat="1" applyFont="1" applyFill="1" applyBorder="1" applyAlignment="1">
      <alignment horizontal="left"/>
    </xf>
    <xf numFmtId="0" fontId="23" fillId="0" borderId="25" xfId="0" applyNumberFormat="1" applyFont="1" applyBorder="1" applyAlignment="1">
      <alignment horizontal="center"/>
    </xf>
    <xf numFmtId="0" fontId="24" fillId="0" borderId="25" xfId="0" applyNumberFormat="1" applyFont="1" applyBorder="1" applyAlignment="1">
      <alignment horizontal="center"/>
    </xf>
    <xf numFmtId="0" fontId="25" fillId="0" borderId="15" xfId="0" applyNumberFormat="1" applyFont="1" applyBorder="1" applyAlignment="1">
      <alignment horizontal="center" vertical="top"/>
    </xf>
    <xf numFmtId="0" fontId="16" fillId="0" borderId="24" xfId="0" applyNumberFormat="1" applyFont="1" applyFill="1" applyBorder="1" applyAlignment="1">
      <alignment horizontal="left" wrapText="1" indent="4"/>
    </xf>
    <xf numFmtId="0" fontId="16" fillId="0" borderId="25" xfId="0" applyNumberFormat="1" applyFont="1" applyFill="1" applyBorder="1" applyAlignment="1">
      <alignment horizontal="left" indent="4"/>
    </xf>
    <xf numFmtId="0" fontId="7" fillId="0" borderId="0" xfId="0" applyFont="1" applyAlignment="1">
      <alignment horizontal="center"/>
    </xf>
    <xf numFmtId="0" fontId="6" fillId="0" borderId="0" xfId="0" applyFont="1" applyAlignment="1">
      <alignment horizontal="center"/>
    </xf>
    <xf numFmtId="0" fontId="7" fillId="0" borderId="0" xfId="0" applyFont="1" applyAlignment="1">
      <alignment horizontal="justify"/>
    </xf>
    <xf numFmtId="0" fontId="7" fillId="0" borderId="0" xfId="0" applyFont="1" applyAlignment="1"/>
    <xf numFmtId="0" fontId="7" fillId="0" borderId="0" xfId="0" applyFont="1" applyAlignment="1">
      <alignment horizontal="right"/>
    </xf>
    <xf numFmtId="0" fontId="6" fillId="0" borderId="0" xfId="0" applyFont="1" applyAlignment="1">
      <alignment horizontal="right"/>
    </xf>
    <xf numFmtId="0" fontId="6" fillId="0" borderId="0" xfId="0" applyFont="1" applyAlignment="1"/>
    <xf numFmtId="0" fontId="8" fillId="0" borderId="1" xfId="0" applyFont="1" applyBorder="1" applyAlignment="1">
      <alignment horizontal="center" vertical="top" wrapText="1"/>
    </xf>
    <xf numFmtId="0" fontId="8" fillId="0" borderId="9" xfId="0" applyFont="1" applyBorder="1" applyAlignment="1">
      <alignment horizontal="center" vertical="top" wrapText="1"/>
    </xf>
    <xf numFmtId="0" fontId="8" fillId="0" borderId="2"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2" xfId="0" applyFont="1" applyFill="1" applyBorder="1" applyAlignment="1">
      <alignment horizontal="center" vertical="top" wrapText="1"/>
    </xf>
    <xf numFmtId="0" fontId="9" fillId="0" borderId="1" xfId="1" applyFont="1" applyBorder="1" applyAlignment="1" applyProtection="1">
      <alignment horizontal="center" vertical="top" wrapText="1"/>
    </xf>
    <xf numFmtId="0" fontId="9" fillId="0" borderId="2" xfId="1" applyFont="1" applyBorder="1" applyAlignment="1" applyProtection="1">
      <alignment horizontal="center" vertical="top" wrapText="1"/>
    </xf>
    <xf numFmtId="0" fontId="0" fillId="0" borderId="0" xfId="0" applyAlignment="1">
      <alignment horizontal="right"/>
    </xf>
    <xf numFmtId="0" fontId="0" fillId="0" borderId="0" xfId="0" applyAlignment="1"/>
    <xf numFmtId="0" fontId="6" fillId="0" borderId="0" xfId="0" applyFont="1" applyAlignment="1">
      <alignment horizontal="justify"/>
    </xf>
    <xf numFmtId="0" fontId="1"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164" fontId="6" fillId="0" borderId="5" xfId="0" applyNumberFormat="1" applyFont="1" applyFill="1" applyBorder="1" applyAlignment="1">
      <alignment horizontal="center" vertical="center" wrapText="1"/>
    </xf>
    <xf numFmtId="164" fontId="6" fillId="0" borderId="3"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top" wrapText="1"/>
    </xf>
    <xf numFmtId="0" fontId="6" fillId="0" borderId="3" xfId="0" applyNumberFormat="1" applyFont="1" applyFill="1" applyBorder="1" applyAlignment="1">
      <alignment horizontal="center" vertical="top" wrapText="1"/>
    </xf>
    <xf numFmtId="49" fontId="6" fillId="0" borderId="6" xfId="0" applyNumberFormat="1" applyFont="1" applyFill="1" applyBorder="1" applyAlignment="1">
      <alignment horizontal="center" vertical="top" wrapText="1"/>
    </xf>
    <xf numFmtId="0" fontId="11" fillId="0" borderId="43" xfId="0" applyFont="1" applyFill="1" applyBorder="1" applyAlignment="1">
      <alignment vertical="top" wrapText="1"/>
    </xf>
    <xf numFmtId="0" fontId="11" fillId="0" borderId="44" xfId="0" applyFont="1" applyFill="1" applyBorder="1" applyAlignment="1">
      <alignment vertical="top" wrapText="1"/>
    </xf>
    <xf numFmtId="0" fontId="11" fillId="0" borderId="45" xfId="0" applyFont="1" applyFill="1" applyBorder="1" applyAlignment="1">
      <alignment vertical="top" wrapText="1"/>
    </xf>
    <xf numFmtId="0" fontId="7" fillId="0" borderId="1"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2" xfId="0" applyFont="1" applyFill="1" applyBorder="1" applyAlignment="1">
      <alignment horizontal="center" vertical="top" wrapText="1"/>
    </xf>
    <xf numFmtId="0" fontId="6" fillId="0" borderId="0" xfId="0" applyFont="1" applyFill="1" applyAlignment="1">
      <alignment horizontal="center"/>
    </xf>
    <xf numFmtId="0" fontId="6" fillId="0" borderId="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3" xfId="0" applyFont="1" applyFill="1" applyBorder="1" applyAlignment="1">
      <alignment horizontal="left" vertical="top" wrapText="1"/>
    </xf>
    <xf numFmtId="2" fontId="6" fillId="0" borderId="6" xfId="0" applyNumberFormat="1" applyFont="1" applyFill="1" applyBorder="1" applyAlignment="1">
      <alignment horizontal="center" vertical="top" wrapText="1"/>
    </xf>
    <xf numFmtId="2" fontId="6" fillId="0" borderId="3" xfId="0" applyNumberFormat="1" applyFont="1" applyFill="1" applyBorder="1" applyAlignment="1">
      <alignment horizontal="center" vertical="top" wrapText="1"/>
    </xf>
    <xf numFmtId="2" fontId="6" fillId="0" borderId="0" xfId="0" applyNumberFormat="1" applyFont="1" applyFill="1" applyBorder="1" applyAlignment="1">
      <alignment horizontal="center" vertical="top" wrapText="1"/>
    </xf>
    <xf numFmtId="0" fontId="7" fillId="0" borderId="6"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40" xfId="0" applyFont="1" applyFill="1" applyBorder="1" applyAlignment="1">
      <alignment horizontal="center" vertical="top" wrapText="1"/>
    </xf>
    <xf numFmtId="0" fontId="7" fillId="0"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3" xfId="0" applyFont="1" applyFill="1" applyBorder="1" applyAlignment="1">
      <alignment horizontal="center" vertical="top" wrapText="1"/>
    </xf>
    <xf numFmtId="0" fontId="7" fillId="0" borderId="0" xfId="0" applyFont="1" applyAlignment="1">
      <alignment horizontal="center" vertical="center"/>
    </xf>
    <xf numFmtId="0" fontId="7" fillId="0" borderId="0" xfId="0" applyFont="1" applyFill="1" applyAlignment="1">
      <alignment horizontal="justify"/>
    </xf>
    <xf numFmtId="0" fontId="6" fillId="0" borderId="6" xfId="0" applyFont="1" applyFill="1" applyBorder="1" applyAlignment="1">
      <alignment horizontal="center" wrapText="1"/>
    </xf>
    <xf numFmtId="0" fontId="6" fillId="0" borderId="5" xfId="0" applyFont="1" applyFill="1" applyBorder="1" applyAlignment="1">
      <alignment horizontal="center" wrapText="1"/>
    </xf>
    <xf numFmtId="0" fontId="6" fillId="0" borderId="3" xfId="0" applyFont="1" applyFill="1" applyBorder="1" applyAlignment="1">
      <alignment horizontal="center" wrapText="1"/>
    </xf>
    <xf numFmtId="0" fontId="6" fillId="0" borderId="0" xfId="0" applyFont="1" applyAlignment="1">
      <alignment horizontal="center" vertical="center"/>
    </xf>
    <xf numFmtId="164" fontId="6" fillId="0" borderId="6" xfId="0" applyNumberFormat="1" applyFont="1" applyFill="1" applyBorder="1" applyAlignment="1">
      <alignment horizontal="center" wrapText="1"/>
    </xf>
    <xf numFmtId="164" fontId="6" fillId="0" borderId="3" xfId="0" applyNumberFormat="1" applyFont="1" applyFill="1" applyBorder="1" applyAlignment="1">
      <alignment horizontal="center"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164" fontId="6" fillId="0" borderId="5" xfId="0" applyNumberFormat="1" applyFont="1" applyFill="1" applyBorder="1" applyAlignment="1">
      <alignment horizont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4">
    <cellStyle name="xl24" xfId="2"/>
    <cellStyle name="xl33" xfId="3"/>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consultantplus://offline/ref=E0370804D54C1C445D5B984D756B716EED6A03848909E9F24AB2BB7E75245F03D30F498D290778FDD3D497A7D1KDHA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consultantplus://offline/ref=9D096CEF268CD972A9474125A39B96E6EADB8593C7829050A5534F39CBD7AC471A12544AC47B78FB76D23876504299AB33D04DB4AC6E3DE8pDH7K"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consultantplus://offline/ref=E0370804D54C1C445D5B984D756B716EED6803818809E9F24AB2BB7E75245F03D30F498D290778FDD3D497A7D1KDHAK" TargetMode="External"/><Relationship Id="rId7" Type="http://schemas.openxmlformats.org/officeDocument/2006/relationships/hyperlink" Target="consultantplus://offline/ref=E0370804D54C1C445D5B984D756B716EED6907858405E9F24AB2BB7E75245F03D30F498D290778FDD3D497A7D1KDHAK" TargetMode="External"/><Relationship Id="rId2" Type="http://schemas.openxmlformats.org/officeDocument/2006/relationships/hyperlink" Target="consultantplus://offline/ref=E0370804D54C1C445D5B984D756B716EED6901858400E9F24AB2BB7E75245F03C10F1181280D67FFD5C1C1F69486F2AE1ACD9F675335A7F5K5HAK" TargetMode="External"/><Relationship Id="rId1" Type="http://schemas.openxmlformats.org/officeDocument/2006/relationships/hyperlink" Target="consultantplus://offline/ref=E0370804D54C1C445D5B984D756B716EED6803818809E9F24AB2BB7E75245F03D30F498D290778FDD3D497A7D1KDHAK" TargetMode="External"/><Relationship Id="rId6" Type="http://schemas.openxmlformats.org/officeDocument/2006/relationships/hyperlink" Target="consultantplus://offline/ref=E0370804D54C1C445D5B984D756B716EED6907858405E9F24AB2BB7E75245F03D30F498D290778FDD3D497A7D1KDHAK" TargetMode="External"/><Relationship Id="rId5" Type="http://schemas.openxmlformats.org/officeDocument/2006/relationships/hyperlink" Target="consultantplus://offline/ref=E0370804D54C1C445D5B984D756B716EED6803818809E9F24AB2BB7E75245F03D30F498D290778FDD3D497A7D1KDHAK" TargetMode="External"/><Relationship Id="rId4" Type="http://schemas.openxmlformats.org/officeDocument/2006/relationships/hyperlink" Target="consultantplus://offline/ref=E0370804D54C1C445D5B984D756B716EED6803818809E9F24AB2BB7E75245F03D30F498D290778FDD3D497A7D1KDHA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L101"/>
  <sheetViews>
    <sheetView tabSelected="1" topLeftCell="A13" zoomScaleSheetLayoutView="70" workbookViewId="0">
      <selection activeCell="A23" sqref="A23:H23"/>
    </sheetView>
  </sheetViews>
  <sheetFormatPr defaultRowHeight="15"/>
  <cols>
    <col min="1" max="1" width="26.42578125" customWidth="1"/>
    <col min="3" max="3" width="14.42578125" customWidth="1"/>
    <col min="4" max="4" width="15.42578125" customWidth="1"/>
    <col min="5" max="5" width="13.42578125" customWidth="1"/>
    <col min="6" max="6" width="14.42578125" customWidth="1"/>
    <col min="7" max="7" width="13" customWidth="1"/>
    <col min="8" max="8" width="13.42578125" customWidth="1"/>
    <col min="10" max="10" width="13.7109375" customWidth="1"/>
    <col min="11" max="11" width="12.85546875" customWidth="1"/>
    <col min="12" max="12" width="14.5703125" customWidth="1"/>
  </cols>
  <sheetData>
    <row r="1" spans="1:8">
      <c r="A1" s="163" t="s">
        <v>0</v>
      </c>
      <c r="B1" s="164"/>
      <c r="C1" s="164"/>
      <c r="D1" s="164"/>
      <c r="E1" s="164"/>
      <c r="F1" s="164"/>
      <c r="G1" s="164"/>
      <c r="H1" s="164"/>
    </row>
    <row r="2" spans="1:8">
      <c r="A2" s="163" t="s">
        <v>1</v>
      </c>
      <c r="B2" s="164"/>
      <c r="C2" s="164"/>
      <c r="D2" s="164"/>
      <c r="E2" s="164"/>
      <c r="F2" s="164"/>
      <c r="G2" s="164"/>
      <c r="H2" s="164"/>
    </row>
    <row r="3" spans="1:8">
      <c r="A3" s="163" t="s">
        <v>2</v>
      </c>
      <c r="B3" s="164"/>
      <c r="C3" s="164"/>
      <c r="D3" s="164"/>
      <c r="E3" s="164"/>
      <c r="F3" s="164"/>
      <c r="G3" s="164"/>
      <c r="H3" s="164"/>
    </row>
    <row r="4" spans="1:8">
      <c r="A4" s="163" t="s">
        <v>3</v>
      </c>
      <c r="B4" s="164"/>
      <c r="C4" s="164"/>
      <c r="D4" s="164"/>
      <c r="E4" s="164"/>
      <c r="F4" s="164"/>
      <c r="G4" s="164"/>
      <c r="H4" s="164"/>
    </row>
    <row r="5" spans="1:8">
      <c r="A5" s="163" t="s">
        <v>4</v>
      </c>
      <c r="B5" s="164"/>
      <c r="C5" s="164"/>
      <c r="D5" s="164"/>
      <c r="E5" s="164"/>
      <c r="F5" s="164"/>
      <c r="G5" s="164"/>
      <c r="H5" s="164"/>
    </row>
    <row r="6" spans="1:8">
      <c r="A6" s="167"/>
      <c r="B6" s="164"/>
      <c r="C6" s="164"/>
      <c r="D6" s="164"/>
      <c r="E6" s="164"/>
      <c r="F6" s="164"/>
      <c r="G6" s="164"/>
      <c r="H6" s="164"/>
    </row>
    <row r="7" spans="1:8">
      <c r="A7" s="162" t="s">
        <v>5</v>
      </c>
      <c r="B7" s="163"/>
      <c r="C7" s="163"/>
      <c r="D7" s="163"/>
      <c r="E7" s="163"/>
      <c r="F7" s="163"/>
      <c r="G7" s="163"/>
      <c r="H7" s="163"/>
    </row>
    <row r="8" spans="1:8">
      <c r="A8" s="151"/>
      <c r="B8" s="164"/>
      <c r="C8" s="164"/>
      <c r="D8" s="164"/>
      <c r="E8" s="164"/>
      <c r="F8" s="164"/>
      <c r="G8" s="164"/>
      <c r="H8" s="164"/>
    </row>
    <row r="9" spans="1:8">
      <c r="A9" s="162" t="s">
        <v>6</v>
      </c>
      <c r="B9" s="163"/>
      <c r="C9" s="163"/>
      <c r="D9" s="163"/>
      <c r="E9" s="163"/>
      <c r="F9" s="163"/>
      <c r="G9" s="163"/>
      <c r="H9" s="164"/>
    </row>
    <row r="10" spans="1:8">
      <c r="A10" s="162" t="s">
        <v>227</v>
      </c>
      <c r="B10" s="163"/>
      <c r="C10" s="163"/>
      <c r="D10" s="163"/>
      <c r="E10" s="163"/>
      <c r="F10" s="163"/>
      <c r="G10" s="163"/>
      <c r="H10" s="164"/>
    </row>
    <row r="11" spans="1:8">
      <c r="A11" s="162" t="s">
        <v>7</v>
      </c>
      <c r="B11" s="163"/>
      <c r="C11" s="163"/>
      <c r="D11" s="163"/>
      <c r="E11" s="163"/>
      <c r="F11" s="163"/>
      <c r="G11" s="163"/>
      <c r="H11" s="163"/>
    </row>
    <row r="12" spans="1:8">
      <c r="A12" s="162" t="s">
        <v>420</v>
      </c>
      <c r="B12" s="163"/>
      <c r="C12" s="163"/>
      <c r="D12" s="163"/>
      <c r="E12" s="163"/>
      <c r="F12" s="163"/>
      <c r="G12" s="163"/>
      <c r="H12" s="163"/>
    </row>
    <row r="13" spans="1:8">
      <c r="A13" s="162" t="s">
        <v>230</v>
      </c>
      <c r="B13" s="163"/>
      <c r="C13" s="163"/>
      <c r="D13" s="163"/>
      <c r="E13" s="163"/>
      <c r="F13" s="163"/>
      <c r="G13" s="163"/>
      <c r="H13" s="163"/>
    </row>
    <row r="14" spans="1:8">
      <c r="A14" s="162" t="s">
        <v>448</v>
      </c>
      <c r="B14" s="163"/>
      <c r="C14" s="163"/>
      <c r="D14" s="163"/>
      <c r="E14" s="163"/>
      <c r="F14" s="163"/>
      <c r="G14" s="163"/>
      <c r="H14" s="163"/>
    </row>
    <row r="15" spans="1:8">
      <c r="A15" s="151"/>
      <c r="B15" s="164"/>
      <c r="C15" s="164"/>
      <c r="D15" s="164"/>
      <c r="E15" s="164"/>
      <c r="F15" s="164"/>
      <c r="G15" s="164"/>
      <c r="H15" s="164"/>
    </row>
    <row r="16" spans="1:8">
      <c r="A16" s="151" t="s">
        <v>8</v>
      </c>
      <c r="B16" s="164"/>
      <c r="C16" s="164"/>
      <c r="D16" s="164"/>
      <c r="E16" s="164"/>
      <c r="F16" s="164"/>
      <c r="G16" s="164"/>
      <c r="H16" s="164"/>
    </row>
    <row r="17" spans="1:8">
      <c r="A17" s="165" t="s">
        <v>221</v>
      </c>
      <c r="B17" s="166"/>
      <c r="C17" s="166"/>
      <c r="D17" s="166"/>
      <c r="E17" s="166"/>
      <c r="F17" s="166"/>
      <c r="G17" s="166"/>
      <c r="H17" s="166"/>
    </row>
    <row r="18" spans="1:8">
      <c r="A18" s="165" t="s">
        <v>449</v>
      </c>
      <c r="B18" s="166"/>
      <c r="C18" s="166"/>
      <c r="D18" s="166"/>
      <c r="E18" s="166"/>
      <c r="F18" s="166"/>
      <c r="G18" s="166"/>
      <c r="H18" s="166"/>
    </row>
    <row r="19" spans="1:8">
      <c r="A19" s="165" t="s">
        <v>450</v>
      </c>
      <c r="B19" s="166"/>
      <c r="C19" s="166"/>
      <c r="D19" s="166"/>
      <c r="E19" s="166"/>
      <c r="F19" s="166"/>
      <c r="G19" s="166"/>
      <c r="H19" s="166"/>
    </row>
    <row r="20" spans="1:8">
      <c r="A20" s="162" t="s">
        <v>9</v>
      </c>
      <c r="B20" s="163"/>
      <c r="C20" s="163"/>
      <c r="D20" s="163"/>
      <c r="E20" s="163"/>
      <c r="F20" s="163"/>
      <c r="G20" s="163"/>
      <c r="H20" s="163"/>
    </row>
    <row r="21" spans="1:8">
      <c r="A21" s="162" t="s">
        <v>10</v>
      </c>
      <c r="B21" s="163"/>
      <c r="C21" s="163"/>
      <c r="D21" s="163"/>
      <c r="E21" s="163"/>
      <c r="F21" s="163"/>
      <c r="G21" s="163"/>
      <c r="H21" s="163"/>
    </row>
    <row r="22" spans="1:8">
      <c r="A22" s="162" t="s">
        <v>451</v>
      </c>
      <c r="B22" s="163"/>
      <c r="C22" s="163"/>
      <c r="D22" s="163"/>
      <c r="E22" s="163"/>
      <c r="F22" s="163"/>
      <c r="G22" s="163"/>
      <c r="H22" s="163"/>
    </row>
    <row r="23" spans="1:8">
      <c r="A23" s="162" t="s">
        <v>11</v>
      </c>
      <c r="B23" s="163"/>
      <c r="C23" s="163"/>
      <c r="D23" s="163"/>
      <c r="E23" s="163"/>
      <c r="F23" s="163"/>
      <c r="G23" s="163"/>
      <c r="H23" s="163"/>
    </row>
    <row r="24" spans="1:8">
      <c r="A24" s="162" t="s">
        <v>439</v>
      </c>
      <c r="B24" s="163"/>
      <c r="C24" s="163"/>
      <c r="D24" s="163"/>
      <c r="E24" s="163"/>
      <c r="F24" s="163"/>
      <c r="G24" s="163"/>
      <c r="H24" s="163"/>
    </row>
    <row r="25" spans="1:8">
      <c r="A25" s="162" t="s">
        <v>440</v>
      </c>
      <c r="B25" s="163"/>
      <c r="C25" s="163"/>
      <c r="D25" s="163"/>
      <c r="E25" s="163"/>
      <c r="F25" s="163"/>
      <c r="G25" s="163"/>
      <c r="H25" s="163"/>
    </row>
    <row r="26" spans="1:8">
      <c r="A26" s="162" t="s">
        <v>12</v>
      </c>
      <c r="B26" s="163"/>
      <c r="C26" s="163"/>
      <c r="D26" s="163"/>
      <c r="E26" s="163"/>
      <c r="F26" s="163"/>
      <c r="G26" s="163"/>
      <c r="H26" s="163"/>
    </row>
    <row r="27" spans="1:8">
      <c r="A27" s="162" t="s">
        <v>441</v>
      </c>
      <c r="B27" s="163"/>
      <c r="C27" s="163"/>
      <c r="D27" s="163"/>
      <c r="E27" s="163"/>
      <c r="F27" s="163"/>
      <c r="G27" s="163"/>
      <c r="H27" s="163"/>
    </row>
    <row r="28" spans="1:8">
      <c r="A28" s="162" t="s">
        <v>13</v>
      </c>
      <c r="B28" s="163"/>
      <c r="C28" s="163"/>
      <c r="D28" s="163"/>
      <c r="E28" s="163"/>
      <c r="F28" s="163"/>
      <c r="G28" s="163"/>
      <c r="H28" s="163"/>
    </row>
    <row r="29" spans="1:8">
      <c r="A29" s="162" t="s">
        <v>442</v>
      </c>
      <c r="B29" s="163"/>
      <c r="C29" s="163"/>
      <c r="D29" s="163"/>
      <c r="E29" s="163"/>
      <c r="F29" s="163"/>
      <c r="G29" s="163"/>
      <c r="H29" s="163"/>
    </row>
    <row r="30" spans="1:8">
      <c r="A30" s="162" t="s">
        <v>12</v>
      </c>
      <c r="B30" s="163"/>
      <c r="C30" s="163"/>
      <c r="D30" s="163"/>
      <c r="E30" s="163"/>
      <c r="F30" s="163"/>
      <c r="G30" s="163"/>
      <c r="H30" s="163"/>
    </row>
    <row r="31" spans="1:8">
      <c r="A31" s="162" t="s">
        <v>443</v>
      </c>
      <c r="B31" s="163"/>
      <c r="C31" s="163"/>
      <c r="D31" s="163"/>
      <c r="E31" s="163"/>
      <c r="F31" s="163"/>
      <c r="G31" s="163"/>
      <c r="H31" s="163"/>
    </row>
    <row r="32" spans="1:8">
      <c r="A32" s="162" t="s">
        <v>12</v>
      </c>
      <c r="B32" s="163"/>
      <c r="C32" s="163"/>
      <c r="D32" s="163"/>
      <c r="E32" s="163"/>
      <c r="F32" s="163"/>
      <c r="G32" s="163"/>
      <c r="H32" s="163"/>
    </row>
    <row r="33" spans="1:12">
      <c r="A33" s="162" t="s">
        <v>444</v>
      </c>
      <c r="B33" s="163"/>
      <c r="C33" s="163"/>
      <c r="D33" s="163"/>
      <c r="E33" s="163"/>
      <c r="F33" s="163"/>
      <c r="G33" s="163"/>
      <c r="H33" s="163"/>
    </row>
    <row r="34" spans="1:12">
      <c r="A34" s="162" t="s">
        <v>12</v>
      </c>
      <c r="B34" s="163"/>
      <c r="C34" s="163"/>
      <c r="D34" s="163"/>
      <c r="E34" s="163"/>
      <c r="F34" s="163"/>
      <c r="G34" s="163"/>
      <c r="H34" s="163"/>
    </row>
    <row r="35" spans="1:12">
      <c r="A35" s="168" t="s">
        <v>14</v>
      </c>
      <c r="B35" s="163"/>
      <c r="C35" s="163"/>
      <c r="D35" s="163"/>
      <c r="E35" s="163"/>
      <c r="F35" s="163"/>
      <c r="G35" s="163"/>
      <c r="H35" s="163"/>
    </row>
    <row r="36" spans="1:12">
      <c r="A36" s="162" t="s">
        <v>15</v>
      </c>
      <c r="B36" s="163"/>
      <c r="C36" s="163"/>
      <c r="D36" s="163"/>
      <c r="E36" s="163"/>
      <c r="F36" s="163"/>
      <c r="G36" s="163"/>
      <c r="H36" s="163"/>
    </row>
    <row r="37" spans="1:12">
      <c r="A37" s="151" t="s">
        <v>16</v>
      </c>
      <c r="B37" s="152"/>
      <c r="C37" s="152"/>
      <c r="D37" s="152"/>
      <c r="E37" s="152"/>
      <c r="F37" s="152"/>
      <c r="G37" s="152"/>
      <c r="H37" s="152"/>
    </row>
    <row r="38" spans="1:12" ht="15.75" thickBot="1">
      <c r="A38" s="153"/>
      <c r="B38" s="154"/>
      <c r="C38" s="154"/>
      <c r="D38" s="154"/>
      <c r="E38" s="154"/>
      <c r="F38" s="154"/>
      <c r="G38" s="154"/>
      <c r="H38" s="154"/>
    </row>
    <row r="39" spans="1:12" ht="16.5" customHeight="1" thickBot="1">
      <c r="A39" s="155" t="s">
        <v>17</v>
      </c>
      <c r="B39" s="155" t="s">
        <v>18</v>
      </c>
      <c r="C39" s="157" t="s">
        <v>19</v>
      </c>
      <c r="D39" s="157" t="s">
        <v>20</v>
      </c>
      <c r="E39" s="159" t="s">
        <v>21</v>
      </c>
      <c r="F39" s="160"/>
      <c r="G39" s="160"/>
      <c r="H39" s="161"/>
    </row>
    <row r="40" spans="1:12" ht="51.75" thickBot="1">
      <c r="A40" s="156"/>
      <c r="B40" s="156"/>
      <c r="C40" s="158"/>
      <c r="D40" s="158"/>
      <c r="E40" s="2" t="s">
        <v>422</v>
      </c>
      <c r="F40" s="2" t="s">
        <v>423</v>
      </c>
      <c r="G40" s="2" t="s">
        <v>424</v>
      </c>
      <c r="H40" s="2" t="s">
        <v>22</v>
      </c>
    </row>
    <row r="41" spans="1:12" ht="15.75" thickBot="1">
      <c r="A41" s="3">
        <v>1</v>
      </c>
      <c r="B41" s="2">
        <v>2</v>
      </c>
      <c r="C41" s="2">
        <v>3</v>
      </c>
      <c r="D41" s="2">
        <v>4</v>
      </c>
      <c r="E41" s="2">
        <v>5</v>
      </c>
      <c r="F41" s="2">
        <v>6</v>
      </c>
      <c r="G41" s="2">
        <v>7</v>
      </c>
      <c r="H41" s="2">
        <v>8</v>
      </c>
    </row>
    <row r="42" spans="1:12" ht="30.75" customHeight="1" thickBot="1">
      <c r="A42" s="4" t="s">
        <v>23</v>
      </c>
      <c r="B42" s="2">
        <v>1</v>
      </c>
      <c r="C42" s="2" t="s">
        <v>24</v>
      </c>
      <c r="D42" s="2" t="s">
        <v>24</v>
      </c>
      <c r="E42" s="71">
        <f>'2025'!D27</f>
        <v>0</v>
      </c>
      <c r="F42" s="71">
        <f>'2026'!D27</f>
        <v>0</v>
      </c>
      <c r="G42" s="71">
        <f>'2027'!D27</f>
        <v>0</v>
      </c>
      <c r="H42" s="23"/>
    </row>
    <row r="43" spans="1:12" ht="30.75" customHeight="1" thickBot="1">
      <c r="A43" s="4" t="s">
        <v>25</v>
      </c>
      <c r="B43" s="2">
        <v>2</v>
      </c>
      <c r="C43" s="2" t="s">
        <v>24</v>
      </c>
      <c r="D43" s="2" t="s">
        <v>24</v>
      </c>
      <c r="E43" s="71">
        <f>'2025'!D59</f>
        <v>0</v>
      </c>
      <c r="F43" s="71">
        <f>'2026'!D58</f>
        <v>0</v>
      </c>
      <c r="G43" s="71">
        <f>'2027'!D58</f>
        <v>0</v>
      </c>
      <c r="H43" s="23"/>
    </row>
    <row r="44" spans="1:12" ht="15.75" thickBot="1">
      <c r="A44" s="5" t="s">
        <v>26</v>
      </c>
      <c r="B44" s="2">
        <v>1000</v>
      </c>
      <c r="C44" s="2"/>
      <c r="D44" s="2"/>
      <c r="E44" s="71">
        <f>E45+E47+E52+E54+E56+E59</f>
        <v>21702734.07</v>
      </c>
      <c r="F44" s="71">
        <f t="shared" ref="F44:G44" si="0">F45+F47+F52+F54+F56+F59</f>
        <v>21565934.079999998</v>
      </c>
      <c r="G44" s="71">
        <f t="shared" si="0"/>
        <v>21726004.939999998</v>
      </c>
      <c r="H44" s="23"/>
    </row>
    <row r="45" spans="1:12" ht="27" customHeight="1" thickBot="1">
      <c r="A45" s="5" t="s">
        <v>27</v>
      </c>
      <c r="B45" s="2">
        <v>1100</v>
      </c>
      <c r="C45" s="2">
        <v>120</v>
      </c>
      <c r="D45" s="2"/>
      <c r="E45" s="71">
        <v>0</v>
      </c>
      <c r="F45" s="71">
        <v>0</v>
      </c>
      <c r="G45" s="71">
        <v>0</v>
      </c>
      <c r="H45" s="23"/>
      <c r="J45" s="29"/>
      <c r="K45" s="29"/>
      <c r="L45" s="29"/>
    </row>
    <row r="46" spans="1:12" ht="15.75" thickBot="1">
      <c r="A46" s="5" t="s">
        <v>28</v>
      </c>
      <c r="B46" s="2">
        <v>1110</v>
      </c>
      <c r="C46" s="2"/>
      <c r="D46" s="2"/>
      <c r="E46" s="71"/>
      <c r="F46" s="71"/>
      <c r="G46" s="71"/>
      <c r="H46" s="23"/>
    </row>
    <row r="47" spans="1:12" ht="42" customHeight="1" thickBot="1">
      <c r="A47" s="5" t="s">
        <v>29</v>
      </c>
      <c r="B47" s="2">
        <v>1200</v>
      </c>
      <c r="C47" s="2">
        <v>130</v>
      </c>
      <c r="D47" s="2"/>
      <c r="E47" s="71">
        <f>E48+E49+E49+E50+E51</f>
        <v>19855192.75</v>
      </c>
      <c r="F47" s="71">
        <f t="shared" ref="F47:G47" si="1">F48+F49+F49+F50+F51</f>
        <v>19774538.68</v>
      </c>
      <c r="G47" s="71">
        <f t="shared" si="1"/>
        <v>19894609.539999999</v>
      </c>
      <c r="H47" s="23"/>
    </row>
    <row r="48" spans="1:12" ht="93.75" customHeight="1" thickBot="1">
      <c r="A48" s="5" t="s">
        <v>30</v>
      </c>
      <c r="B48" s="2">
        <v>1210</v>
      </c>
      <c r="C48" s="2">
        <v>130</v>
      </c>
      <c r="D48" s="2"/>
      <c r="E48" s="71">
        <f>'2025'!E28</f>
        <v>19220192.75</v>
      </c>
      <c r="F48" s="71">
        <f>'2026'!E28</f>
        <v>19139538.68</v>
      </c>
      <c r="G48" s="71">
        <f>'2027'!E28</f>
        <v>19259609.539999999</v>
      </c>
      <c r="H48" s="23"/>
    </row>
    <row r="49" spans="1:10" ht="81.75" customHeight="1" thickBot="1">
      <c r="A49" s="5" t="s">
        <v>31</v>
      </c>
      <c r="B49" s="2">
        <v>1220</v>
      </c>
      <c r="C49" s="2">
        <v>130</v>
      </c>
      <c r="D49" s="2"/>
      <c r="E49" s="71">
        <v>0</v>
      </c>
      <c r="F49" s="71">
        <v>0</v>
      </c>
      <c r="G49" s="71">
        <v>0</v>
      </c>
      <c r="H49" s="23"/>
    </row>
    <row r="50" spans="1:10" ht="42.75" customHeight="1" thickBot="1">
      <c r="A50" s="5" t="s">
        <v>32</v>
      </c>
      <c r="B50" s="2">
        <v>1230</v>
      </c>
      <c r="C50" s="2">
        <v>130</v>
      </c>
      <c r="D50" s="2"/>
      <c r="E50" s="71">
        <f>'2025'!H28</f>
        <v>635000</v>
      </c>
      <c r="F50" s="71">
        <f>'2026'!H28</f>
        <v>635000</v>
      </c>
      <c r="G50" s="71">
        <f>'2026'!H28</f>
        <v>635000</v>
      </c>
      <c r="H50" s="23"/>
    </row>
    <row r="51" spans="1:10" ht="81" customHeight="1" thickBot="1">
      <c r="A51" s="5" t="s">
        <v>33</v>
      </c>
      <c r="B51" s="2">
        <v>1240</v>
      </c>
      <c r="C51" s="2">
        <v>130</v>
      </c>
      <c r="D51" s="2"/>
      <c r="E51" s="71">
        <v>0</v>
      </c>
      <c r="F51" s="71">
        <v>0</v>
      </c>
      <c r="G51" s="71">
        <v>0</v>
      </c>
      <c r="H51" s="23"/>
    </row>
    <row r="52" spans="1:10" ht="45" customHeight="1" thickBot="1">
      <c r="A52" s="5" t="s">
        <v>34</v>
      </c>
      <c r="B52" s="2">
        <v>1300</v>
      </c>
      <c r="C52" s="2">
        <v>140</v>
      </c>
      <c r="D52" s="2"/>
      <c r="E52" s="71">
        <v>0</v>
      </c>
      <c r="F52" s="71">
        <v>0</v>
      </c>
      <c r="G52" s="71">
        <v>0</v>
      </c>
      <c r="H52" s="23"/>
    </row>
    <row r="53" spans="1:10" ht="15.75" thickBot="1">
      <c r="A53" s="5" t="s">
        <v>28</v>
      </c>
      <c r="B53" s="2">
        <v>1310</v>
      </c>
      <c r="C53" s="2">
        <v>140</v>
      </c>
      <c r="D53" s="2"/>
      <c r="E53" s="71"/>
      <c r="F53" s="71"/>
      <c r="G53" s="71"/>
      <c r="H53" s="23"/>
    </row>
    <row r="54" spans="1:10" ht="27" customHeight="1" thickBot="1">
      <c r="A54" s="5" t="s">
        <v>35</v>
      </c>
      <c r="B54" s="2">
        <v>1400</v>
      </c>
      <c r="C54" s="2">
        <v>150</v>
      </c>
      <c r="D54" s="2"/>
      <c r="E54" s="71">
        <v>0</v>
      </c>
      <c r="F54" s="71">
        <v>0</v>
      </c>
      <c r="G54" s="71">
        <v>0</v>
      </c>
      <c r="H54" s="23"/>
    </row>
    <row r="55" spans="1:10" ht="15.75" thickBot="1">
      <c r="A55" s="5" t="s">
        <v>36</v>
      </c>
      <c r="B55" s="2"/>
      <c r="C55" s="2"/>
      <c r="D55" s="2"/>
      <c r="E55" s="71"/>
      <c r="F55" s="71"/>
      <c r="G55" s="71"/>
      <c r="H55" s="23"/>
    </row>
    <row r="56" spans="1:10" ht="18.75" customHeight="1" thickBot="1">
      <c r="A56" s="5" t="s">
        <v>37</v>
      </c>
      <c r="B56" s="2">
        <v>1500</v>
      </c>
      <c r="C56" s="2">
        <v>180</v>
      </c>
      <c r="D56" s="2"/>
      <c r="E56" s="71">
        <f>E57+E58+E59+E60</f>
        <v>1847541.3199999998</v>
      </c>
      <c r="F56" s="71">
        <f>F57</f>
        <v>1791395.4</v>
      </c>
      <c r="G56" s="71">
        <f>G57</f>
        <v>1831395.4</v>
      </c>
      <c r="H56" s="23"/>
    </row>
    <row r="57" spans="1:10" ht="15.75" thickBot="1">
      <c r="A57" s="5" t="s">
        <v>38</v>
      </c>
      <c r="B57" s="2">
        <v>1510</v>
      </c>
      <c r="C57" s="2">
        <v>180</v>
      </c>
      <c r="D57" s="2"/>
      <c r="E57" s="71">
        <f>'2025'!F28</f>
        <v>1847541.3199999998</v>
      </c>
      <c r="F57" s="71">
        <f>'2026'!F28</f>
        <v>1791395.4</v>
      </c>
      <c r="G57" s="71">
        <f>'2027'!F28</f>
        <v>1831395.4</v>
      </c>
      <c r="H57" s="23"/>
    </row>
    <row r="58" spans="1:10" ht="29.25" customHeight="1" thickBot="1">
      <c r="A58" s="5" t="s">
        <v>39</v>
      </c>
      <c r="B58" s="2">
        <v>1520</v>
      </c>
      <c r="C58" s="2">
        <v>180</v>
      </c>
      <c r="D58" s="2"/>
      <c r="E58" s="71">
        <v>0</v>
      </c>
      <c r="F58" s="71">
        <v>0</v>
      </c>
      <c r="G58" s="71">
        <v>0</v>
      </c>
      <c r="H58" s="23"/>
    </row>
    <row r="59" spans="1:10" ht="27.75" customHeight="1" thickBot="1">
      <c r="A59" s="5" t="s">
        <v>40</v>
      </c>
      <c r="B59" s="2">
        <v>1900</v>
      </c>
      <c r="C59" s="2"/>
      <c r="D59" s="2"/>
      <c r="E59" s="71">
        <v>0</v>
      </c>
      <c r="F59" s="71">
        <v>0</v>
      </c>
      <c r="G59" s="71">
        <v>0</v>
      </c>
      <c r="H59" s="23"/>
    </row>
    <row r="60" spans="1:10" ht="28.5" customHeight="1" thickBot="1">
      <c r="A60" s="4" t="s">
        <v>41</v>
      </c>
      <c r="B60" s="2">
        <v>1980</v>
      </c>
      <c r="C60" s="2"/>
      <c r="D60" s="2"/>
      <c r="E60" s="71">
        <v>0</v>
      </c>
      <c r="F60" s="71">
        <v>0</v>
      </c>
      <c r="G60" s="71">
        <v>0</v>
      </c>
      <c r="H60" s="23"/>
    </row>
    <row r="61" spans="1:10" ht="54" customHeight="1" thickBot="1">
      <c r="A61" s="5" t="s">
        <v>42</v>
      </c>
      <c r="B61" s="2">
        <v>1981</v>
      </c>
      <c r="C61" s="2">
        <v>510</v>
      </c>
      <c r="D61" s="2"/>
      <c r="E61" s="71">
        <v>0</v>
      </c>
      <c r="F61" s="71">
        <v>0</v>
      </c>
      <c r="G61" s="71">
        <v>0</v>
      </c>
      <c r="H61" s="23"/>
    </row>
    <row r="62" spans="1:10" ht="15.75" thickBot="1">
      <c r="A62" s="5" t="s">
        <v>43</v>
      </c>
      <c r="B62" s="2">
        <v>2000</v>
      </c>
      <c r="C62" s="2" t="s">
        <v>24</v>
      </c>
      <c r="D62" s="2"/>
      <c r="E62" s="71">
        <f>E63+E73+E78+E82+E84+E86</f>
        <v>21702734.07</v>
      </c>
      <c r="F62" s="71">
        <f t="shared" ref="F62:G62" si="2">F63+F73+F78+F82+F84+F86</f>
        <v>21565934.080000002</v>
      </c>
      <c r="G62" s="71">
        <f t="shared" si="2"/>
        <v>21726004.940000001</v>
      </c>
      <c r="H62" s="23"/>
      <c r="J62" s="29"/>
    </row>
    <row r="63" spans="1:10" ht="29.25" customHeight="1" thickBot="1">
      <c r="A63" s="96" t="s">
        <v>44</v>
      </c>
      <c r="B63" s="2">
        <v>2100</v>
      </c>
      <c r="C63" s="2" t="s">
        <v>24</v>
      </c>
      <c r="D63" s="2"/>
      <c r="E63" s="71">
        <f>E64+E65+E66+E67+E70</f>
        <v>15971373.84</v>
      </c>
      <c r="F63" s="71">
        <f t="shared" ref="F63:G63" si="3">F64+F65+F66+F67+F70</f>
        <v>15971414.220000001</v>
      </c>
      <c r="G63" s="71">
        <f t="shared" si="3"/>
        <v>15971414.220000001</v>
      </c>
      <c r="H63" s="23"/>
    </row>
    <row r="64" spans="1:10" ht="17.25" customHeight="1" thickBot="1">
      <c r="A64" s="5" t="s">
        <v>45</v>
      </c>
      <c r="B64" s="2">
        <v>2110</v>
      </c>
      <c r="C64" s="2">
        <v>111</v>
      </c>
      <c r="D64" s="2"/>
      <c r="E64" s="71">
        <f>'2025'!D31</f>
        <v>11773533.84</v>
      </c>
      <c r="F64" s="71">
        <f>'2026'!D32</f>
        <v>11773574.220000001</v>
      </c>
      <c r="G64" s="71">
        <f>'2027'!D31</f>
        <v>11773574.220000001</v>
      </c>
      <c r="H64" s="23" t="s">
        <v>24</v>
      </c>
    </row>
    <row r="65" spans="1:8" ht="42" customHeight="1" thickBot="1">
      <c r="A65" s="5" t="s">
        <v>46</v>
      </c>
      <c r="B65" s="2">
        <v>2120</v>
      </c>
      <c r="C65" s="2">
        <v>112</v>
      </c>
      <c r="D65" s="2"/>
      <c r="E65" s="71">
        <f>'2025'!D33</f>
        <v>642400</v>
      </c>
      <c r="F65" s="71">
        <f>'2026'!D33</f>
        <v>642400</v>
      </c>
      <c r="G65" s="71">
        <f>'2027'!D33</f>
        <v>642400</v>
      </c>
      <c r="H65" s="23"/>
    </row>
    <row r="66" spans="1:8" ht="55.5" customHeight="1" thickBot="1">
      <c r="A66" s="5" t="s">
        <v>47</v>
      </c>
      <c r="B66" s="2">
        <v>2130</v>
      </c>
      <c r="C66" s="2">
        <v>113</v>
      </c>
      <c r="D66" s="2"/>
      <c r="E66" s="71">
        <v>0</v>
      </c>
      <c r="F66" s="71">
        <v>0</v>
      </c>
      <c r="G66" s="71">
        <v>0</v>
      </c>
      <c r="H66" s="23" t="s">
        <v>24</v>
      </c>
    </row>
    <row r="67" spans="1:8" ht="68.25" customHeight="1" thickBot="1">
      <c r="A67" s="5" t="s">
        <v>48</v>
      </c>
      <c r="B67" s="2">
        <v>2140</v>
      </c>
      <c r="C67" s="2">
        <v>119</v>
      </c>
      <c r="D67" s="2"/>
      <c r="E67" s="71">
        <f>'2025'!D35</f>
        <v>3555440</v>
      </c>
      <c r="F67" s="71">
        <f>'2026'!D36</f>
        <v>3555440</v>
      </c>
      <c r="G67" s="71">
        <f>'2027'!D36</f>
        <v>3555440</v>
      </c>
      <c r="H67" s="23" t="s">
        <v>24</v>
      </c>
    </row>
    <row r="68" spans="1:8" ht="29.25" customHeight="1" thickBot="1">
      <c r="A68" s="5" t="s">
        <v>49</v>
      </c>
      <c r="B68" s="2">
        <v>2141</v>
      </c>
      <c r="C68" s="2">
        <v>119</v>
      </c>
      <c r="D68" s="2"/>
      <c r="E68" s="71">
        <v>0</v>
      </c>
      <c r="F68" s="71">
        <v>0</v>
      </c>
      <c r="G68" s="71">
        <v>0</v>
      </c>
      <c r="H68" s="23" t="s">
        <v>24</v>
      </c>
    </row>
    <row r="69" spans="1:8" ht="15" customHeight="1" thickBot="1">
      <c r="A69" s="5" t="s">
        <v>50</v>
      </c>
      <c r="B69" s="2">
        <v>2142</v>
      </c>
      <c r="C69" s="2">
        <v>119</v>
      </c>
      <c r="D69" s="2"/>
      <c r="E69" s="71">
        <v>0</v>
      </c>
      <c r="F69" s="71">
        <v>0</v>
      </c>
      <c r="G69" s="71">
        <v>0</v>
      </c>
      <c r="H69" s="23" t="s">
        <v>24</v>
      </c>
    </row>
    <row r="70" spans="1:8" ht="78" customHeight="1" thickBot="1">
      <c r="A70" s="5" t="s">
        <v>51</v>
      </c>
      <c r="B70" s="2">
        <v>2170</v>
      </c>
      <c r="C70" s="2">
        <v>139</v>
      </c>
      <c r="D70" s="2"/>
      <c r="E70" s="71">
        <v>0</v>
      </c>
      <c r="F70" s="71">
        <v>0</v>
      </c>
      <c r="G70" s="71">
        <v>0</v>
      </c>
      <c r="H70" s="23" t="s">
        <v>24</v>
      </c>
    </row>
    <row r="71" spans="1:8" ht="15.75" customHeight="1" thickBot="1">
      <c r="A71" s="5" t="s">
        <v>52</v>
      </c>
      <c r="B71" s="2">
        <v>2171</v>
      </c>
      <c r="C71" s="2">
        <v>139</v>
      </c>
      <c r="D71" s="2"/>
      <c r="E71" s="71">
        <v>0</v>
      </c>
      <c r="F71" s="71">
        <v>0</v>
      </c>
      <c r="G71" s="71">
        <v>0</v>
      </c>
      <c r="H71" s="23"/>
    </row>
    <row r="72" spans="1:8" ht="27.75" customHeight="1" thickBot="1">
      <c r="A72" s="5" t="s">
        <v>53</v>
      </c>
      <c r="B72" s="2">
        <v>2172</v>
      </c>
      <c r="C72" s="2">
        <v>139</v>
      </c>
      <c r="D72" s="2"/>
      <c r="E72" s="71">
        <v>0</v>
      </c>
      <c r="F72" s="71">
        <v>0</v>
      </c>
      <c r="G72" s="71">
        <v>0</v>
      </c>
      <c r="H72" s="23"/>
    </row>
    <row r="73" spans="1:8" ht="30" customHeight="1" thickBot="1">
      <c r="A73" s="96" t="s">
        <v>54</v>
      </c>
      <c r="B73" s="2">
        <v>2200</v>
      </c>
      <c r="C73" s="2">
        <v>300</v>
      </c>
      <c r="D73" s="2"/>
      <c r="E73" s="71">
        <f>E74+E75+E76+E77</f>
        <v>642400</v>
      </c>
      <c r="F73" s="71">
        <f>F74+F75+F76+F77</f>
        <v>642400</v>
      </c>
      <c r="G73" s="71">
        <f>G74+G75+G76+G77</f>
        <v>642400</v>
      </c>
      <c r="H73" s="23"/>
    </row>
    <row r="74" spans="1:8" ht="54.75" customHeight="1" thickBot="1">
      <c r="A74" s="5" t="s">
        <v>55</v>
      </c>
      <c r="B74" s="2">
        <v>2210</v>
      </c>
      <c r="C74" s="2">
        <v>320</v>
      </c>
      <c r="D74" s="2"/>
      <c r="E74" s="71">
        <v>0</v>
      </c>
      <c r="F74" s="71">
        <v>0</v>
      </c>
      <c r="G74" s="71">
        <v>0</v>
      </c>
      <c r="H74" s="23" t="s">
        <v>24</v>
      </c>
    </row>
    <row r="75" spans="1:8" ht="56.25" customHeight="1" thickBot="1">
      <c r="A75" s="5" t="s">
        <v>56</v>
      </c>
      <c r="B75" s="2">
        <v>2211</v>
      </c>
      <c r="C75" s="2">
        <v>321</v>
      </c>
      <c r="D75" s="2"/>
      <c r="E75" s="71">
        <f>'2025'!F49</f>
        <v>642400</v>
      </c>
      <c r="F75" s="71">
        <f>'2026'!D48</f>
        <v>642400</v>
      </c>
      <c r="G75" s="71">
        <f>'2027'!D48</f>
        <v>642400</v>
      </c>
      <c r="H75" s="23" t="s">
        <v>24</v>
      </c>
    </row>
    <row r="76" spans="1:8" ht="107.25" customHeight="1" thickBot="1">
      <c r="A76" s="5" t="s">
        <v>57</v>
      </c>
      <c r="B76" s="2">
        <v>2230</v>
      </c>
      <c r="C76" s="2">
        <v>350</v>
      </c>
      <c r="D76" s="2"/>
      <c r="E76" s="71">
        <f>'2025'!F52</f>
        <v>0</v>
      </c>
      <c r="F76" s="71">
        <f>'2026'!D51</f>
        <v>0</v>
      </c>
      <c r="G76" s="71">
        <f>'2027'!D51</f>
        <v>0</v>
      </c>
      <c r="H76" s="23" t="s">
        <v>24</v>
      </c>
    </row>
    <row r="77" spans="1:8" ht="42.75" customHeight="1" thickBot="1">
      <c r="A77" s="5" t="s">
        <v>58</v>
      </c>
      <c r="B77" s="2">
        <v>2240</v>
      </c>
      <c r="C77" s="2">
        <v>360</v>
      </c>
      <c r="D77" s="2"/>
      <c r="E77" s="71">
        <v>0</v>
      </c>
      <c r="F77" s="71">
        <v>0</v>
      </c>
      <c r="G77" s="71">
        <v>0</v>
      </c>
      <c r="H77" s="23" t="s">
        <v>24</v>
      </c>
    </row>
    <row r="78" spans="1:8" ht="29.25" customHeight="1" thickBot="1">
      <c r="A78" s="96" t="s">
        <v>59</v>
      </c>
      <c r="B78" s="2">
        <v>2300</v>
      </c>
      <c r="C78" s="2">
        <v>850</v>
      </c>
      <c r="D78" s="2"/>
      <c r="E78" s="71">
        <f>E79+E81+E80</f>
        <v>53258</v>
      </c>
      <c r="F78" s="71">
        <f>F79+F80+F81</f>
        <v>53261</v>
      </c>
      <c r="G78" s="71">
        <f>G79+G80+G81</f>
        <v>53265</v>
      </c>
      <c r="H78" s="23" t="s">
        <v>24</v>
      </c>
    </row>
    <row r="79" spans="1:8" ht="42" customHeight="1" thickBot="1">
      <c r="A79" s="5" t="s">
        <v>60</v>
      </c>
      <c r="B79" s="2">
        <v>2310</v>
      </c>
      <c r="C79" s="2">
        <v>851</v>
      </c>
      <c r="D79" s="2"/>
      <c r="E79" s="71">
        <f>'2025'!D53</f>
        <v>46172</v>
      </c>
      <c r="F79" s="71">
        <f>'2026'!D52</f>
        <v>46172</v>
      </c>
      <c r="G79" s="71">
        <f>'2027'!D52</f>
        <v>46172</v>
      </c>
      <c r="H79" s="23" t="s">
        <v>24</v>
      </c>
    </row>
    <row r="80" spans="1:8" ht="80.25" customHeight="1" thickBot="1">
      <c r="A80" s="5" t="s">
        <v>61</v>
      </c>
      <c r="B80" s="2">
        <v>2320</v>
      </c>
      <c r="C80" s="2">
        <v>852</v>
      </c>
      <c r="D80" s="2"/>
      <c r="E80" s="71">
        <f>'2025'!D55</f>
        <v>0</v>
      </c>
      <c r="F80" s="71">
        <f>'2026'!D54</f>
        <v>0</v>
      </c>
      <c r="G80" s="71">
        <f>'2027'!D54</f>
        <v>0</v>
      </c>
      <c r="H80" s="23"/>
    </row>
    <row r="81" spans="1:8" ht="42" customHeight="1" thickBot="1">
      <c r="A81" s="5" t="s">
        <v>62</v>
      </c>
      <c r="B81" s="2">
        <v>2330</v>
      </c>
      <c r="C81" s="2">
        <v>853</v>
      </c>
      <c r="D81" s="2"/>
      <c r="E81" s="71">
        <f>'2025'!D57</f>
        <v>7086</v>
      </c>
      <c r="F81" s="71">
        <f>'2026'!D56</f>
        <v>7089</v>
      </c>
      <c r="G81" s="71">
        <f>'2027'!D56</f>
        <v>7093</v>
      </c>
      <c r="H81" s="23"/>
    </row>
    <row r="82" spans="1:8" ht="42" customHeight="1" thickBot="1">
      <c r="A82" s="96" t="s">
        <v>63</v>
      </c>
      <c r="B82" s="2">
        <v>2400</v>
      </c>
      <c r="C82" s="2" t="s">
        <v>24</v>
      </c>
      <c r="D82" s="2"/>
      <c r="E82" s="71">
        <f>E83+E84+E85</f>
        <v>0</v>
      </c>
      <c r="F82" s="71">
        <f>F83+F84+F85</f>
        <v>0</v>
      </c>
      <c r="G82" s="71">
        <f>G83+G84+G85</f>
        <v>0</v>
      </c>
      <c r="H82" s="23"/>
    </row>
    <row r="83" spans="1:8" ht="54.75" customHeight="1" thickBot="1">
      <c r="A83" s="5" t="s">
        <v>64</v>
      </c>
      <c r="B83" s="2">
        <v>2410</v>
      </c>
      <c r="C83" s="2">
        <v>810</v>
      </c>
      <c r="D83" s="2"/>
      <c r="E83" s="71">
        <v>0</v>
      </c>
      <c r="F83" s="71">
        <v>0</v>
      </c>
      <c r="G83" s="71">
        <v>0</v>
      </c>
      <c r="H83" s="23" t="s">
        <v>24</v>
      </c>
    </row>
    <row r="84" spans="1:8" ht="43.5" customHeight="1" thickBot="1">
      <c r="A84" s="5" t="s">
        <v>65</v>
      </c>
      <c r="B84" s="2">
        <v>2500</v>
      </c>
      <c r="C84" s="2" t="s">
        <v>66</v>
      </c>
      <c r="D84" s="2"/>
      <c r="E84" s="71">
        <v>0</v>
      </c>
      <c r="F84" s="71">
        <v>0</v>
      </c>
      <c r="G84" s="71">
        <v>0</v>
      </c>
      <c r="H84" s="23" t="s">
        <v>24</v>
      </c>
    </row>
    <row r="85" spans="1:8" ht="81" customHeight="1" thickBot="1">
      <c r="A85" s="5" t="s">
        <v>67</v>
      </c>
      <c r="B85" s="2">
        <v>2520</v>
      </c>
      <c r="C85" s="2">
        <v>831</v>
      </c>
      <c r="D85" s="2"/>
      <c r="E85" s="71">
        <v>0</v>
      </c>
      <c r="F85" s="71">
        <v>0</v>
      </c>
      <c r="G85" s="71">
        <v>0</v>
      </c>
      <c r="H85" s="23" t="s">
        <v>24</v>
      </c>
    </row>
    <row r="86" spans="1:8" ht="30" customHeight="1" thickBot="1">
      <c r="A86" s="4" t="s">
        <v>68</v>
      </c>
      <c r="B86" s="2">
        <v>2600</v>
      </c>
      <c r="C86" s="97" t="s">
        <v>24</v>
      </c>
      <c r="D86" s="2"/>
      <c r="E86" s="71">
        <f>E87+E88+E89+E90+E93+E92</f>
        <v>5035702.2300000004</v>
      </c>
      <c r="F86" s="71">
        <f>F87+F88+F89+F90+F93+F92</f>
        <v>4898858.8600000003</v>
      </c>
      <c r="G86" s="71">
        <f>G87+G88+G89+G90+G93+G92</f>
        <v>5058925.72</v>
      </c>
      <c r="H86" s="23" t="s">
        <v>24</v>
      </c>
    </row>
    <row r="87" spans="1:8" ht="40.5" customHeight="1" thickBot="1">
      <c r="A87" s="5" t="s">
        <v>69</v>
      </c>
      <c r="B87" s="2">
        <v>2610</v>
      </c>
      <c r="C87" s="2">
        <v>241</v>
      </c>
      <c r="D87" s="2"/>
      <c r="E87" s="71">
        <v>0</v>
      </c>
      <c r="F87" s="71">
        <v>0</v>
      </c>
      <c r="G87" s="71">
        <v>0</v>
      </c>
      <c r="H87" s="23" t="s">
        <v>24</v>
      </c>
    </row>
    <row r="88" spans="1:8" ht="54" customHeight="1" thickBot="1">
      <c r="A88" s="5" t="s">
        <v>70</v>
      </c>
      <c r="B88" s="2">
        <v>2620</v>
      </c>
      <c r="C88" s="2">
        <v>242</v>
      </c>
      <c r="D88" s="2"/>
      <c r="E88" s="71">
        <v>0</v>
      </c>
      <c r="F88" s="71">
        <v>0</v>
      </c>
      <c r="G88" s="71">
        <v>0</v>
      </c>
      <c r="H88" s="23"/>
    </row>
    <row r="89" spans="1:8" ht="54.75" customHeight="1" thickBot="1">
      <c r="A89" s="5" t="s">
        <v>71</v>
      </c>
      <c r="B89" s="2">
        <v>2630</v>
      </c>
      <c r="C89" s="2">
        <v>243</v>
      </c>
      <c r="D89" s="2"/>
      <c r="E89" s="71">
        <f>'2025'!D37</f>
        <v>0</v>
      </c>
      <c r="F89" s="71">
        <v>0</v>
      </c>
      <c r="G89" s="71">
        <v>0</v>
      </c>
      <c r="H89" s="23"/>
    </row>
    <row r="90" spans="1:8" ht="26.25" thickBot="1">
      <c r="A90" s="5" t="s">
        <v>72</v>
      </c>
      <c r="B90" s="2">
        <v>2640</v>
      </c>
      <c r="C90" s="2">
        <v>244</v>
      </c>
      <c r="D90" s="2"/>
      <c r="E90" s="71">
        <f>'2025'!D38</f>
        <v>2060162.13</v>
      </c>
      <c r="F90" s="71">
        <f>'2026'!D37</f>
        <v>1802700.24</v>
      </c>
      <c r="G90" s="71">
        <f>'2027'!D37</f>
        <v>1841320.76</v>
      </c>
      <c r="H90" s="23"/>
    </row>
    <row r="91" spans="1:8" ht="15.75" thickBot="1">
      <c r="A91" s="5" t="s">
        <v>73</v>
      </c>
      <c r="B91" s="2"/>
      <c r="C91" s="2"/>
      <c r="D91" s="2"/>
      <c r="E91" s="71"/>
      <c r="F91" s="71"/>
      <c r="G91" s="71"/>
      <c r="H91" s="23"/>
    </row>
    <row r="92" spans="1:8" s="136" customFormat="1" ht="51.75" thickBot="1">
      <c r="A92" s="96" t="s">
        <v>410</v>
      </c>
      <c r="B92" s="2">
        <v>2650</v>
      </c>
      <c r="C92" s="2">
        <v>247</v>
      </c>
      <c r="D92" s="2"/>
      <c r="E92" s="71">
        <f>'2025'!D48</f>
        <v>2975540.1</v>
      </c>
      <c r="F92" s="71">
        <f>'2026'!D47</f>
        <v>3096158.62</v>
      </c>
      <c r="G92" s="71">
        <f>'2027'!D47</f>
        <v>3217604.96</v>
      </c>
      <c r="H92" s="23"/>
    </row>
    <row r="93" spans="1:8" ht="42" customHeight="1" thickBot="1">
      <c r="A93" s="96" t="s">
        <v>74</v>
      </c>
      <c r="B93" s="2">
        <v>2660</v>
      </c>
      <c r="C93" s="2">
        <v>400</v>
      </c>
      <c r="D93" s="2"/>
      <c r="E93" s="71">
        <v>0</v>
      </c>
      <c r="F93" s="71">
        <v>0</v>
      </c>
      <c r="G93" s="71">
        <v>0</v>
      </c>
      <c r="H93" s="23" t="s">
        <v>24</v>
      </c>
    </row>
    <row r="94" spans="1:8" ht="57.6" customHeight="1" thickBot="1">
      <c r="A94" s="96" t="s">
        <v>75</v>
      </c>
      <c r="B94" s="2">
        <v>2661</v>
      </c>
      <c r="C94" s="2">
        <v>406</v>
      </c>
      <c r="D94" s="2"/>
      <c r="E94" s="71">
        <v>0</v>
      </c>
      <c r="F94" s="71">
        <v>0</v>
      </c>
      <c r="G94" s="71">
        <v>0</v>
      </c>
      <c r="H94" s="23" t="s">
        <v>24</v>
      </c>
    </row>
    <row r="95" spans="1:8" ht="56.25" customHeight="1" thickBot="1">
      <c r="A95" s="96" t="s">
        <v>76</v>
      </c>
      <c r="B95" s="2">
        <v>2662</v>
      </c>
      <c r="C95" s="2">
        <v>407</v>
      </c>
      <c r="D95" s="2"/>
      <c r="E95" s="71">
        <v>0</v>
      </c>
      <c r="F95" s="71">
        <v>0</v>
      </c>
      <c r="G95" s="71">
        <v>0</v>
      </c>
      <c r="H95" s="23">
        <v>0</v>
      </c>
    </row>
    <row r="96" spans="1:8" ht="30" customHeight="1" thickBot="1">
      <c r="A96" s="4" t="s">
        <v>77</v>
      </c>
      <c r="B96" s="2">
        <v>3000</v>
      </c>
      <c r="C96" s="2">
        <v>100</v>
      </c>
      <c r="D96" s="2"/>
      <c r="E96" s="71">
        <v>0</v>
      </c>
      <c r="F96" s="71">
        <v>0</v>
      </c>
      <c r="G96" s="71">
        <v>0</v>
      </c>
      <c r="H96" s="23">
        <v>0</v>
      </c>
    </row>
    <row r="97" spans="1:8" ht="26.25" thickBot="1">
      <c r="A97" s="4" t="s">
        <v>78</v>
      </c>
      <c r="B97" s="2">
        <v>3010</v>
      </c>
      <c r="C97" s="2"/>
      <c r="D97" s="2"/>
      <c r="E97" s="71">
        <v>0</v>
      </c>
      <c r="F97" s="71">
        <v>0</v>
      </c>
      <c r="G97" s="71">
        <v>0</v>
      </c>
      <c r="H97" s="23">
        <v>0</v>
      </c>
    </row>
    <row r="98" spans="1:8" ht="32.25" customHeight="1" thickBot="1">
      <c r="A98" s="4" t="s">
        <v>79</v>
      </c>
      <c r="B98" s="2">
        <v>3020</v>
      </c>
      <c r="C98" s="2"/>
      <c r="D98" s="2"/>
      <c r="E98" s="71">
        <v>0</v>
      </c>
      <c r="F98" s="71">
        <v>0</v>
      </c>
      <c r="G98" s="71">
        <v>0</v>
      </c>
      <c r="H98" s="23">
        <v>0</v>
      </c>
    </row>
    <row r="99" spans="1:8" ht="30.75" customHeight="1" thickBot="1">
      <c r="A99" s="4" t="s">
        <v>80</v>
      </c>
      <c r="B99" s="2">
        <v>3030</v>
      </c>
      <c r="C99" s="2"/>
      <c r="D99" s="2"/>
      <c r="E99" s="71">
        <v>0</v>
      </c>
      <c r="F99" s="71">
        <v>0</v>
      </c>
      <c r="G99" s="71">
        <v>0</v>
      </c>
      <c r="H99" s="23">
        <v>0</v>
      </c>
    </row>
    <row r="100" spans="1:8" ht="18" customHeight="1" thickBot="1">
      <c r="A100" s="4" t="s">
        <v>81</v>
      </c>
      <c r="B100" s="2">
        <v>4000</v>
      </c>
      <c r="C100" s="2" t="s">
        <v>24</v>
      </c>
      <c r="D100" s="2"/>
      <c r="E100" s="71">
        <v>0</v>
      </c>
      <c r="F100" s="71">
        <v>0</v>
      </c>
      <c r="G100" s="71">
        <v>0</v>
      </c>
      <c r="H100" s="23">
        <v>0</v>
      </c>
    </row>
    <row r="101" spans="1:8" ht="29.25" customHeight="1" thickBot="1">
      <c r="A101" s="5" t="s">
        <v>82</v>
      </c>
      <c r="B101" s="2">
        <v>4010</v>
      </c>
      <c r="C101" s="2">
        <v>610</v>
      </c>
      <c r="D101" s="2"/>
      <c r="E101" s="71">
        <v>0</v>
      </c>
      <c r="F101" s="71">
        <v>0</v>
      </c>
      <c r="G101" s="71">
        <v>0</v>
      </c>
      <c r="H101" s="23">
        <v>0</v>
      </c>
    </row>
  </sheetData>
  <mergeCells count="43">
    <mergeCell ref="A31:H31"/>
    <mergeCell ref="A32:H32"/>
    <mergeCell ref="A33:H33"/>
    <mergeCell ref="A34:H34"/>
    <mergeCell ref="A35:H35"/>
    <mergeCell ref="A36:H36"/>
    <mergeCell ref="A6:H6"/>
    <mergeCell ref="A9:H9"/>
    <mergeCell ref="A10:H10"/>
    <mergeCell ref="A11:H11"/>
    <mergeCell ref="A26:H26"/>
    <mergeCell ref="A27:H27"/>
    <mergeCell ref="A28:H28"/>
    <mergeCell ref="A29:H29"/>
    <mergeCell ref="A24:H24"/>
    <mergeCell ref="A18:H18"/>
    <mergeCell ref="A19:H19"/>
    <mergeCell ref="A20:H20"/>
    <mergeCell ref="A21:H21"/>
    <mergeCell ref="A30:H30"/>
    <mergeCell ref="A25:H25"/>
    <mergeCell ref="A14:H14"/>
    <mergeCell ref="A15:H15"/>
    <mergeCell ref="A16:H16"/>
    <mergeCell ref="A17:H17"/>
    <mergeCell ref="A23:H23"/>
    <mergeCell ref="A22:H22"/>
    <mergeCell ref="A12:H12"/>
    <mergeCell ref="A13:H13"/>
    <mergeCell ref="A1:H1"/>
    <mergeCell ref="A2:H2"/>
    <mergeCell ref="A3:H3"/>
    <mergeCell ref="A4:H4"/>
    <mergeCell ref="A5:H5"/>
    <mergeCell ref="A7:H7"/>
    <mergeCell ref="A8:H8"/>
    <mergeCell ref="A37:H37"/>
    <mergeCell ref="A38:H38"/>
    <mergeCell ref="A39:A40"/>
    <mergeCell ref="B39:B40"/>
    <mergeCell ref="C39:C40"/>
    <mergeCell ref="D39:D40"/>
    <mergeCell ref="E39:H39"/>
  </mergeCells>
  <hyperlinks>
    <hyperlink ref="A35" r:id="rId1" display="consultantplus://offline/ref=E0370804D54C1C445D5B984D756B716EED6A03848909E9F24AB2BB7E75245F03D30F498D290778FDD3D497A7D1KDHAK"/>
    <hyperlink ref="C39" location="P734" display="P734"/>
    <hyperlink ref="D39" location="P740" display="P740"/>
    <hyperlink ref="A42" location="P741" display="P741"/>
    <hyperlink ref="A43" location="P741" display="P741"/>
    <hyperlink ref="A60" location="P742" display="P742"/>
    <hyperlink ref="A86" location="P743" display="P743"/>
    <hyperlink ref="A96" location="P744" display="P744"/>
    <hyperlink ref="A97" location="P744" display="P744"/>
    <hyperlink ref="A98" location="P744" display="P744"/>
    <hyperlink ref="A99" location="P744" display="P744"/>
    <hyperlink ref="A100" location="P745" display="P745"/>
  </hyperlinks>
  <pageMargins left="0.70866141732283472" right="0.70866141732283472" top="0.74803149606299213" bottom="0.74803149606299213" header="0.31496062992125984" footer="0.31496062992125984"/>
  <pageSetup paperSize="9" scale="70" orientation="portrait" horizontalDpi="180" verticalDpi="180" r:id="rId2"/>
</worksheet>
</file>

<file path=xl/worksheets/sheet2.xml><?xml version="1.0" encoding="utf-8"?>
<worksheet xmlns="http://schemas.openxmlformats.org/spreadsheetml/2006/main" xmlns:r="http://schemas.openxmlformats.org/officeDocument/2006/relationships">
  <dimension ref="A1:FF55"/>
  <sheetViews>
    <sheetView topLeftCell="A7" zoomScaleSheetLayoutView="70" workbookViewId="0">
      <selection activeCell="DG18" sqref="DG18:DS18"/>
    </sheetView>
  </sheetViews>
  <sheetFormatPr defaultColWidth="0.85546875" defaultRowHeight="11.25"/>
  <cols>
    <col min="1" max="36" width="0.85546875" style="80"/>
    <col min="37" max="38" width="0.28515625" style="80" customWidth="1"/>
    <col min="39" max="41" width="0.85546875" style="80" hidden="1" customWidth="1"/>
    <col min="42" max="60" width="0.85546875" style="80"/>
    <col min="61" max="61" width="0.85546875" style="80" customWidth="1"/>
    <col min="62" max="64" width="0.85546875" style="80"/>
    <col min="65" max="65" width="0.85546875" style="80" customWidth="1"/>
    <col min="66" max="74" width="0.85546875" style="80"/>
    <col min="75" max="77" width="0.85546875" style="80" customWidth="1"/>
    <col min="78" max="83" width="0.85546875" style="80"/>
    <col min="84" max="87" width="0.85546875" style="80" customWidth="1"/>
    <col min="88" max="88" width="0.5703125" style="80" customWidth="1"/>
    <col min="89" max="91" width="0.85546875" style="80" hidden="1" customWidth="1"/>
    <col min="92" max="109" width="0.85546875" style="80"/>
    <col min="110" max="110" width="9.140625" style="80" customWidth="1"/>
    <col min="111" max="159" width="0.85546875" style="80"/>
    <col min="160" max="161" width="0.85546875" style="80" hidden="1" customWidth="1"/>
    <col min="162" max="16384" width="0.85546875" style="80"/>
  </cols>
  <sheetData>
    <row r="1" spans="1:162" s="79" customFormat="1" ht="13.5" customHeight="1">
      <c r="B1" s="175" t="s">
        <v>273</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c r="DC1" s="175"/>
      <c r="DD1" s="175"/>
      <c r="DE1" s="175"/>
      <c r="DF1" s="175"/>
      <c r="DG1" s="175"/>
      <c r="DH1" s="175"/>
      <c r="DI1" s="175"/>
      <c r="DJ1" s="175"/>
      <c r="DK1" s="175"/>
      <c r="DL1" s="175"/>
      <c r="DM1" s="175"/>
      <c r="DN1" s="175"/>
      <c r="DO1" s="175"/>
      <c r="DP1" s="175"/>
      <c r="DQ1" s="175"/>
      <c r="DR1" s="175"/>
      <c r="DS1" s="175"/>
      <c r="DT1" s="175"/>
      <c r="DU1" s="175"/>
      <c r="DV1" s="175"/>
      <c r="DW1" s="175"/>
      <c r="DX1" s="175"/>
      <c r="DY1" s="175"/>
      <c r="DZ1" s="175"/>
      <c r="EA1" s="175"/>
      <c r="EB1" s="175"/>
      <c r="EC1" s="175"/>
      <c r="ED1" s="175"/>
      <c r="EE1" s="175"/>
      <c r="EF1" s="175"/>
      <c r="EG1" s="175"/>
      <c r="EH1" s="175"/>
      <c r="EI1" s="175"/>
      <c r="EJ1" s="175"/>
      <c r="EK1" s="175"/>
      <c r="EL1" s="175"/>
      <c r="EM1" s="175"/>
      <c r="EN1" s="175"/>
      <c r="EO1" s="175"/>
      <c r="EP1" s="175"/>
      <c r="EQ1" s="175"/>
      <c r="ER1" s="175"/>
      <c r="ES1" s="175"/>
      <c r="ET1" s="175"/>
      <c r="EU1" s="175"/>
      <c r="EV1" s="175"/>
      <c r="EW1" s="175"/>
      <c r="EX1" s="175"/>
      <c r="EY1" s="175"/>
      <c r="EZ1" s="175"/>
      <c r="FA1" s="175"/>
      <c r="FB1" s="175"/>
      <c r="FC1" s="175"/>
      <c r="FD1" s="175"/>
      <c r="FE1" s="175"/>
    </row>
    <row r="2" spans="1:162" ht="3" customHeight="1"/>
    <row r="3" spans="1:162" ht="11.25" customHeight="1">
      <c r="A3" s="176" t="s">
        <v>274</v>
      </c>
      <c r="B3" s="177"/>
      <c r="C3" s="177"/>
      <c r="D3" s="177"/>
      <c r="E3" s="177"/>
      <c r="F3" s="177"/>
      <c r="G3" s="177"/>
      <c r="H3" s="178"/>
      <c r="I3" s="185" t="s">
        <v>275</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c r="BV3" s="185"/>
      <c r="BW3" s="185"/>
      <c r="BX3" s="185"/>
      <c r="BY3" s="185"/>
      <c r="BZ3" s="185"/>
      <c r="CA3" s="185"/>
      <c r="CB3" s="185"/>
      <c r="CC3" s="185"/>
      <c r="CD3" s="185"/>
      <c r="CE3" s="185"/>
      <c r="CF3" s="185"/>
      <c r="CG3" s="185"/>
      <c r="CH3" s="185"/>
      <c r="CI3" s="185"/>
      <c r="CJ3" s="185"/>
      <c r="CK3" s="185"/>
      <c r="CL3" s="185"/>
      <c r="CM3" s="186"/>
      <c r="CN3" s="176" t="s">
        <v>276</v>
      </c>
      <c r="CO3" s="177"/>
      <c r="CP3" s="177"/>
      <c r="CQ3" s="177"/>
      <c r="CR3" s="177"/>
      <c r="CS3" s="177"/>
      <c r="CT3" s="177"/>
      <c r="CU3" s="178"/>
      <c r="CV3" s="176" t="s">
        <v>277</v>
      </c>
      <c r="CW3" s="177"/>
      <c r="CX3" s="177"/>
      <c r="CY3" s="177"/>
      <c r="CZ3" s="177"/>
      <c r="DA3" s="177"/>
      <c r="DB3" s="177"/>
      <c r="DC3" s="177"/>
      <c r="DD3" s="177"/>
      <c r="DE3" s="178"/>
      <c r="DF3" s="191" t="s">
        <v>278</v>
      </c>
      <c r="DG3" s="194" t="s">
        <v>21</v>
      </c>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6"/>
    </row>
    <row r="4" spans="1:162" ht="11.25" customHeight="1">
      <c r="A4" s="179"/>
      <c r="B4" s="180"/>
      <c r="C4" s="180"/>
      <c r="D4" s="180"/>
      <c r="E4" s="180"/>
      <c r="F4" s="180"/>
      <c r="G4" s="180"/>
      <c r="H4" s="181"/>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88"/>
      <c r="CN4" s="179"/>
      <c r="CO4" s="180"/>
      <c r="CP4" s="180"/>
      <c r="CQ4" s="180"/>
      <c r="CR4" s="180"/>
      <c r="CS4" s="180"/>
      <c r="CT4" s="180"/>
      <c r="CU4" s="181"/>
      <c r="CV4" s="179"/>
      <c r="CW4" s="180"/>
      <c r="CX4" s="180"/>
      <c r="CY4" s="180"/>
      <c r="CZ4" s="180"/>
      <c r="DA4" s="180"/>
      <c r="DB4" s="180"/>
      <c r="DC4" s="180"/>
      <c r="DD4" s="180"/>
      <c r="DE4" s="181"/>
      <c r="DF4" s="192"/>
      <c r="DG4" s="169" t="s">
        <v>279</v>
      </c>
      <c r="DH4" s="170"/>
      <c r="DI4" s="170"/>
      <c r="DJ4" s="170"/>
      <c r="DK4" s="170"/>
      <c r="DL4" s="170"/>
      <c r="DM4" s="171" t="s">
        <v>414</v>
      </c>
      <c r="DN4" s="172"/>
      <c r="DO4" s="172"/>
      <c r="DP4" s="173" t="s">
        <v>280</v>
      </c>
      <c r="DQ4" s="173"/>
      <c r="DR4" s="173"/>
      <c r="DS4" s="174"/>
      <c r="DT4" s="169" t="s">
        <v>279</v>
      </c>
      <c r="DU4" s="170"/>
      <c r="DV4" s="170"/>
      <c r="DW4" s="170"/>
      <c r="DX4" s="170"/>
      <c r="DY4" s="170"/>
      <c r="DZ4" s="171" t="s">
        <v>425</v>
      </c>
      <c r="EA4" s="172"/>
      <c r="EB4" s="172"/>
      <c r="EC4" s="173" t="s">
        <v>280</v>
      </c>
      <c r="ED4" s="173"/>
      <c r="EE4" s="173"/>
      <c r="EF4" s="174"/>
      <c r="EG4" s="169" t="s">
        <v>279</v>
      </c>
      <c r="EH4" s="170"/>
      <c r="EI4" s="170"/>
      <c r="EJ4" s="170"/>
      <c r="EK4" s="170"/>
      <c r="EL4" s="170"/>
      <c r="EM4" s="171" t="s">
        <v>452</v>
      </c>
      <c r="EN4" s="172"/>
      <c r="EO4" s="172"/>
      <c r="EP4" s="173" t="s">
        <v>280</v>
      </c>
      <c r="EQ4" s="173"/>
      <c r="ER4" s="173"/>
      <c r="ES4" s="174"/>
      <c r="ET4" s="176" t="s">
        <v>22</v>
      </c>
      <c r="EU4" s="177"/>
      <c r="EV4" s="177"/>
      <c r="EW4" s="177"/>
      <c r="EX4" s="177"/>
      <c r="EY4" s="177"/>
      <c r="EZ4" s="177"/>
      <c r="FA4" s="177"/>
      <c r="FB4" s="177"/>
      <c r="FC4" s="177"/>
      <c r="FD4" s="177"/>
      <c r="FE4" s="177"/>
      <c r="FF4" s="178"/>
    </row>
    <row r="5" spans="1:162" ht="60" customHeight="1">
      <c r="A5" s="182"/>
      <c r="B5" s="183"/>
      <c r="C5" s="183"/>
      <c r="D5" s="183"/>
      <c r="E5" s="183"/>
      <c r="F5" s="183"/>
      <c r="G5" s="183"/>
      <c r="H5" s="184"/>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90"/>
      <c r="CN5" s="182"/>
      <c r="CO5" s="183"/>
      <c r="CP5" s="183"/>
      <c r="CQ5" s="183"/>
      <c r="CR5" s="183"/>
      <c r="CS5" s="183"/>
      <c r="CT5" s="183"/>
      <c r="CU5" s="184"/>
      <c r="CV5" s="182"/>
      <c r="CW5" s="183"/>
      <c r="CX5" s="183"/>
      <c r="CY5" s="183"/>
      <c r="CZ5" s="183"/>
      <c r="DA5" s="183"/>
      <c r="DB5" s="183"/>
      <c r="DC5" s="183"/>
      <c r="DD5" s="183"/>
      <c r="DE5" s="184"/>
      <c r="DF5" s="193"/>
      <c r="DG5" s="197" t="s">
        <v>281</v>
      </c>
      <c r="DH5" s="198"/>
      <c r="DI5" s="198"/>
      <c r="DJ5" s="198"/>
      <c r="DK5" s="198"/>
      <c r="DL5" s="198"/>
      <c r="DM5" s="198"/>
      <c r="DN5" s="198"/>
      <c r="DO5" s="198"/>
      <c r="DP5" s="198"/>
      <c r="DQ5" s="198"/>
      <c r="DR5" s="198"/>
      <c r="DS5" s="199"/>
      <c r="DT5" s="197" t="s">
        <v>282</v>
      </c>
      <c r="DU5" s="198"/>
      <c r="DV5" s="198"/>
      <c r="DW5" s="198"/>
      <c r="DX5" s="198"/>
      <c r="DY5" s="198"/>
      <c r="DZ5" s="198"/>
      <c r="EA5" s="198"/>
      <c r="EB5" s="198"/>
      <c r="EC5" s="198"/>
      <c r="ED5" s="198"/>
      <c r="EE5" s="198"/>
      <c r="EF5" s="199"/>
      <c r="EG5" s="197" t="s">
        <v>283</v>
      </c>
      <c r="EH5" s="198"/>
      <c r="EI5" s="198"/>
      <c r="EJ5" s="198"/>
      <c r="EK5" s="198"/>
      <c r="EL5" s="198"/>
      <c r="EM5" s="198"/>
      <c r="EN5" s="198"/>
      <c r="EO5" s="198"/>
      <c r="EP5" s="198"/>
      <c r="EQ5" s="198"/>
      <c r="ER5" s="198"/>
      <c r="ES5" s="199"/>
      <c r="ET5" s="182"/>
      <c r="EU5" s="183"/>
      <c r="EV5" s="183"/>
      <c r="EW5" s="183"/>
      <c r="EX5" s="183"/>
      <c r="EY5" s="183"/>
      <c r="EZ5" s="183"/>
      <c r="FA5" s="183"/>
      <c r="FB5" s="183"/>
      <c r="FC5" s="183"/>
      <c r="FD5" s="183"/>
      <c r="FE5" s="183"/>
      <c r="FF5" s="184"/>
    </row>
    <row r="6" spans="1:162" ht="12" thickBot="1">
      <c r="A6" s="223" t="s">
        <v>284</v>
      </c>
      <c r="B6" s="224"/>
      <c r="C6" s="224"/>
      <c r="D6" s="224"/>
      <c r="E6" s="224"/>
      <c r="F6" s="224"/>
      <c r="G6" s="224"/>
      <c r="H6" s="225"/>
      <c r="I6" s="224" t="s">
        <v>285</v>
      </c>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5"/>
      <c r="CN6" s="200" t="s">
        <v>286</v>
      </c>
      <c r="CO6" s="201"/>
      <c r="CP6" s="201"/>
      <c r="CQ6" s="201"/>
      <c r="CR6" s="201"/>
      <c r="CS6" s="201"/>
      <c r="CT6" s="201"/>
      <c r="CU6" s="202"/>
      <c r="CV6" s="200" t="s">
        <v>287</v>
      </c>
      <c r="CW6" s="201"/>
      <c r="CX6" s="201"/>
      <c r="CY6" s="201"/>
      <c r="CZ6" s="201"/>
      <c r="DA6" s="201"/>
      <c r="DB6" s="201"/>
      <c r="DC6" s="201"/>
      <c r="DD6" s="201"/>
      <c r="DE6" s="202"/>
      <c r="DF6" s="81" t="s">
        <v>288</v>
      </c>
      <c r="DG6" s="200" t="s">
        <v>289</v>
      </c>
      <c r="DH6" s="201"/>
      <c r="DI6" s="201"/>
      <c r="DJ6" s="201"/>
      <c r="DK6" s="201"/>
      <c r="DL6" s="201"/>
      <c r="DM6" s="201"/>
      <c r="DN6" s="201"/>
      <c r="DO6" s="201"/>
      <c r="DP6" s="201"/>
      <c r="DQ6" s="201"/>
      <c r="DR6" s="201"/>
      <c r="DS6" s="202"/>
      <c r="DT6" s="200" t="s">
        <v>290</v>
      </c>
      <c r="DU6" s="201"/>
      <c r="DV6" s="201"/>
      <c r="DW6" s="201"/>
      <c r="DX6" s="201"/>
      <c r="DY6" s="201"/>
      <c r="DZ6" s="201"/>
      <c r="EA6" s="201"/>
      <c r="EB6" s="201"/>
      <c r="EC6" s="201"/>
      <c r="ED6" s="201"/>
      <c r="EE6" s="201"/>
      <c r="EF6" s="202"/>
      <c r="EG6" s="200" t="s">
        <v>291</v>
      </c>
      <c r="EH6" s="201"/>
      <c r="EI6" s="201"/>
      <c r="EJ6" s="201"/>
      <c r="EK6" s="201"/>
      <c r="EL6" s="201"/>
      <c r="EM6" s="201"/>
      <c r="EN6" s="201"/>
      <c r="EO6" s="201"/>
      <c r="EP6" s="201"/>
      <c r="EQ6" s="201"/>
      <c r="ER6" s="201"/>
      <c r="ES6" s="202"/>
      <c r="ET6" s="203" t="s">
        <v>292</v>
      </c>
      <c r="EU6" s="204"/>
      <c r="EV6" s="204"/>
      <c r="EW6" s="204"/>
      <c r="EX6" s="204"/>
      <c r="EY6" s="204"/>
      <c r="EZ6" s="204"/>
      <c r="FA6" s="204"/>
      <c r="FB6" s="204"/>
      <c r="FC6" s="204"/>
      <c r="FD6" s="204"/>
      <c r="FE6" s="204"/>
      <c r="FF6" s="205"/>
    </row>
    <row r="7" spans="1:162" ht="12.75" customHeight="1">
      <c r="A7" s="206">
        <v>1</v>
      </c>
      <c r="B7" s="207"/>
      <c r="C7" s="207"/>
      <c r="D7" s="207"/>
      <c r="E7" s="207"/>
      <c r="F7" s="207"/>
      <c r="G7" s="207"/>
      <c r="H7" s="208"/>
      <c r="I7" s="209" t="s">
        <v>293</v>
      </c>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0"/>
      <c r="AO7" s="210"/>
      <c r="AP7" s="210"/>
      <c r="AQ7" s="210"/>
      <c r="AR7" s="210"/>
      <c r="AS7" s="210"/>
      <c r="AT7" s="210"/>
      <c r="AU7" s="210"/>
      <c r="AV7" s="210"/>
      <c r="AW7" s="210"/>
      <c r="AX7" s="210"/>
      <c r="AY7" s="210"/>
      <c r="AZ7" s="210"/>
      <c r="BA7" s="210"/>
      <c r="BB7" s="210"/>
      <c r="BC7" s="210"/>
      <c r="BD7" s="210"/>
      <c r="BE7" s="210"/>
      <c r="BF7" s="210"/>
      <c r="BG7" s="210"/>
      <c r="BH7" s="210"/>
      <c r="BI7" s="210"/>
      <c r="BJ7" s="210"/>
      <c r="BK7" s="210"/>
      <c r="BL7" s="210"/>
      <c r="BM7" s="210"/>
      <c r="BN7" s="210"/>
      <c r="BO7" s="210"/>
      <c r="BP7" s="210"/>
      <c r="BQ7" s="210"/>
      <c r="BR7" s="210"/>
      <c r="BS7" s="210"/>
      <c r="BT7" s="210"/>
      <c r="BU7" s="210"/>
      <c r="BV7" s="210"/>
      <c r="BW7" s="210"/>
      <c r="BX7" s="210"/>
      <c r="BY7" s="210"/>
      <c r="BZ7" s="210"/>
      <c r="CA7" s="210"/>
      <c r="CB7" s="210"/>
      <c r="CC7" s="210"/>
      <c r="CD7" s="210"/>
      <c r="CE7" s="210"/>
      <c r="CF7" s="210"/>
      <c r="CG7" s="210"/>
      <c r="CH7" s="210"/>
      <c r="CI7" s="210"/>
      <c r="CJ7" s="210"/>
      <c r="CK7" s="210"/>
      <c r="CL7" s="210"/>
      <c r="CM7" s="210"/>
      <c r="CN7" s="211" t="s">
        <v>294</v>
      </c>
      <c r="CO7" s="212"/>
      <c r="CP7" s="212"/>
      <c r="CQ7" s="212"/>
      <c r="CR7" s="212"/>
      <c r="CS7" s="212"/>
      <c r="CT7" s="212"/>
      <c r="CU7" s="213"/>
      <c r="CV7" s="214" t="s">
        <v>66</v>
      </c>
      <c r="CW7" s="215"/>
      <c r="CX7" s="215"/>
      <c r="CY7" s="215"/>
      <c r="CZ7" s="215"/>
      <c r="DA7" s="215"/>
      <c r="DB7" s="215"/>
      <c r="DC7" s="215"/>
      <c r="DD7" s="215"/>
      <c r="DE7" s="216"/>
      <c r="DF7" s="82"/>
      <c r="DG7" s="217">
        <f>DG10+DG15</f>
        <v>5035702.2300000004</v>
      </c>
      <c r="DH7" s="218"/>
      <c r="DI7" s="218"/>
      <c r="DJ7" s="218"/>
      <c r="DK7" s="218"/>
      <c r="DL7" s="218"/>
      <c r="DM7" s="218"/>
      <c r="DN7" s="218"/>
      <c r="DO7" s="218"/>
      <c r="DP7" s="218"/>
      <c r="DQ7" s="218"/>
      <c r="DR7" s="218"/>
      <c r="DS7" s="219"/>
      <c r="DT7" s="217">
        <f t="shared" ref="DT7" si="0">DT10+DT15</f>
        <v>5058925.7200000007</v>
      </c>
      <c r="DU7" s="218"/>
      <c r="DV7" s="218"/>
      <c r="DW7" s="218"/>
      <c r="DX7" s="218"/>
      <c r="DY7" s="218"/>
      <c r="DZ7" s="218"/>
      <c r="EA7" s="218"/>
      <c r="EB7" s="218"/>
      <c r="EC7" s="218"/>
      <c r="ED7" s="218"/>
      <c r="EE7" s="218"/>
      <c r="EF7" s="219"/>
      <c r="EG7" s="217">
        <f t="shared" ref="EG7" si="1">EG10+EG15</f>
        <v>5058925.7200000007</v>
      </c>
      <c r="EH7" s="218"/>
      <c r="EI7" s="218"/>
      <c r="EJ7" s="218"/>
      <c r="EK7" s="218"/>
      <c r="EL7" s="218"/>
      <c r="EM7" s="218"/>
      <c r="EN7" s="218"/>
      <c r="EO7" s="218"/>
      <c r="EP7" s="218"/>
      <c r="EQ7" s="218"/>
      <c r="ER7" s="218"/>
      <c r="ES7" s="219"/>
      <c r="ET7" s="220"/>
      <c r="EU7" s="221"/>
      <c r="EV7" s="221"/>
      <c r="EW7" s="221"/>
      <c r="EX7" s="221"/>
      <c r="EY7" s="221"/>
      <c r="EZ7" s="221"/>
      <c r="FA7" s="221"/>
      <c r="FB7" s="221"/>
      <c r="FC7" s="221"/>
      <c r="FD7" s="221"/>
      <c r="FE7" s="221"/>
      <c r="FF7" s="222"/>
    </row>
    <row r="8" spans="1:162" ht="79.5" customHeight="1">
      <c r="A8" s="230" t="s">
        <v>295</v>
      </c>
      <c r="B8" s="231"/>
      <c r="C8" s="231"/>
      <c r="D8" s="231"/>
      <c r="E8" s="231"/>
      <c r="F8" s="231"/>
      <c r="G8" s="231"/>
      <c r="H8" s="232"/>
      <c r="I8" s="233" t="s">
        <v>296</v>
      </c>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234"/>
      <c r="AZ8" s="234"/>
      <c r="BA8" s="234"/>
      <c r="BB8" s="234"/>
      <c r="BC8" s="234"/>
      <c r="BD8" s="234"/>
      <c r="BE8" s="234"/>
      <c r="BF8" s="234"/>
      <c r="BG8" s="234"/>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234"/>
      <c r="CN8" s="235" t="s">
        <v>297</v>
      </c>
      <c r="CO8" s="231"/>
      <c r="CP8" s="231"/>
      <c r="CQ8" s="231"/>
      <c r="CR8" s="231"/>
      <c r="CS8" s="231"/>
      <c r="CT8" s="231"/>
      <c r="CU8" s="232"/>
      <c r="CV8" s="230" t="s">
        <v>66</v>
      </c>
      <c r="CW8" s="231"/>
      <c r="CX8" s="231"/>
      <c r="CY8" s="231"/>
      <c r="CZ8" s="231"/>
      <c r="DA8" s="231"/>
      <c r="DB8" s="231"/>
      <c r="DC8" s="231"/>
      <c r="DD8" s="231"/>
      <c r="DE8" s="232"/>
      <c r="DF8" s="83"/>
      <c r="DG8" s="226"/>
      <c r="DH8" s="227"/>
      <c r="DI8" s="227"/>
      <c r="DJ8" s="227"/>
      <c r="DK8" s="227"/>
      <c r="DL8" s="227"/>
      <c r="DM8" s="227"/>
      <c r="DN8" s="227"/>
      <c r="DO8" s="227"/>
      <c r="DP8" s="227"/>
      <c r="DQ8" s="227"/>
      <c r="DR8" s="227"/>
      <c r="DS8" s="228"/>
      <c r="DT8" s="226"/>
      <c r="DU8" s="227"/>
      <c r="DV8" s="227"/>
      <c r="DW8" s="227"/>
      <c r="DX8" s="227"/>
      <c r="DY8" s="227"/>
      <c r="DZ8" s="227"/>
      <c r="EA8" s="227"/>
      <c r="EB8" s="227"/>
      <c r="EC8" s="227"/>
      <c r="ED8" s="227"/>
      <c r="EE8" s="227"/>
      <c r="EF8" s="228"/>
      <c r="EG8" s="226"/>
      <c r="EH8" s="227"/>
      <c r="EI8" s="227"/>
      <c r="EJ8" s="227"/>
      <c r="EK8" s="227"/>
      <c r="EL8" s="227"/>
      <c r="EM8" s="227"/>
      <c r="EN8" s="227"/>
      <c r="EO8" s="227"/>
      <c r="EP8" s="227"/>
      <c r="EQ8" s="227"/>
      <c r="ER8" s="227"/>
      <c r="ES8" s="228"/>
      <c r="ET8" s="226"/>
      <c r="EU8" s="227"/>
      <c r="EV8" s="227"/>
      <c r="EW8" s="227"/>
      <c r="EX8" s="227"/>
      <c r="EY8" s="227"/>
      <c r="EZ8" s="227"/>
      <c r="FA8" s="227"/>
      <c r="FB8" s="227"/>
      <c r="FC8" s="227"/>
      <c r="FD8" s="227"/>
      <c r="FE8" s="227"/>
      <c r="FF8" s="229"/>
    </row>
    <row r="9" spans="1:162" ht="33" customHeight="1">
      <c r="A9" s="230" t="s">
        <v>298</v>
      </c>
      <c r="B9" s="231"/>
      <c r="C9" s="231"/>
      <c r="D9" s="231"/>
      <c r="E9" s="231"/>
      <c r="F9" s="231"/>
      <c r="G9" s="231"/>
      <c r="H9" s="232"/>
      <c r="I9" s="233" t="s">
        <v>299</v>
      </c>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234"/>
      <c r="CN9" s="235" t="s">
        <v>300</v>
      </c>
      <c r="CO9" s="231"/>
      <c r="CP9" s="231"/>
      <c r="CQ9" s="231"/>
      <c r="CR9" s="231"/>
      <c r="CS9" s="231"/>
      <c r="CT9" s="231"/>
      <c r="CU9" s="232"/>
      <c r="CV9" s="230" t="s">
        <v>66</v>
      </c>
      <c r="CW9" s="231"/>
      <c r="CX9" s="231"/>
      <c r="CY9" s="231"/>
      <c r="CZ9" s="231"/>
      <c r="DA9" s="231"/>
      <c r="DB9" s="231"/>
      <c r="DC9" s="231"/>
      <c r="DD9" s="231"/>
      <c r="DE9" s="232"/>
      <c r="DF9" s="83"/>
      <c r="DG9" s="226"/>
      <c r="DH9" s="227"/>
      <c r="DI9" s="227"/>
      <c r="DJ9" s="227"/>
      <c r="DK9" s="227"/>
      <c r="DL9" s="227"/>
      <c r="DM9" s="227"/>
      <c r="DN9" s="227"/>
      <c r="DO9" s="227"/>
      <c r="DP9" s="227"/>
      <c r="DQ9" s="227"/>
      <c r="DR9" s="227"/>
      <c r="DS9" s="228"/>
      <c r="DT9" s="226"/>
      <c r="DU9" s="227"/>
      <c r="DV9" s="227"/>
      <c r="DW9" s="227"/>
      <c r="DX9" s="227"/>
      <c r="DY9" s="227"/>
      <c r="DZ9" s="227"/>
      <c r="EA9" s="227"/>
      <c r="EB9" s="227"/>
      <c r="EC9" s="227"/>
      <c r="ED9" s="227"/>
      <c r="EE9" s="227"/>
      <c r="EF9" s="228"/>
      <c r="EG9" s="226"/>
      <c r="EH9" s="227"/>
      <c r="EI9" s="227"/>
      <c r="EJ9" s="227"/>
      <c r="EK9" s="227"/>
      <c r="EL9" s="227"/>
      <c r="EM9" s="227"/>
      <c r="EN9" s="227"/>
      <c r="EO9" s="227"/>
      <c r="EP9" s="227"/>
      <c r="EQ9" s="227"/>
      <c r="ER9" s="227"/>
      <c r="ES9" s="228"/>
      <c r="ET9" s="226"/>
      <c r="EU9" s="227"/>
      <c r="EV9" s="227"/>
      <c r="EW9" s="227"/>
      <c r="EX9" s="227"/>
      <c r="EY9" s="227"/>
      <c r="EZ9" s="227"/>
      <c r="FA9" s="227"/>
      <c r="FB9" s="227"/>
      <c r="FC9" s="227"/>
      <c r="FD9" s="227"/>
      <c r="FE9" s="227"/>
      <c r="FF9" s="229"/>
    </row>
    <row r="10" spans="1:162" ht="24" customHeight="1">
      <c r="A10" s="230" t="s">
        <v>301</v>
      </c>
      <c r="B10" s="231"/>
      <c r="C10" s="231"/>
      <c r="D10" s="231"/>
      <c r="E10" s="231"/>
      <c r="F10" s="231"/>
      <c r="G10" s="231"/>
      <c r="H10" s="232"/>
      <c r="I10" s="233" t="s">
        <v>302</v>
      </c>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234"/>
      <c r="CN10" s="235" t="s">
        <v>303</v>
      </c>
      <c r="CO10" s="231"/>
      <c r="CP10" s="231"/>
      <c r="CQ10" s="231"/>
      <c r="CR10" s="231"/>
      <c r="CS10" s="231"/>
      <c r="CT10" s="231"/>
      <c r="CU10" s="232"/>
      <c r="CV10" s="230" t="s">
        <v>66</v>
      </c>
      <c r="CW10" s="231"/>
      <c r="CX10" s="231"/>
      <c r="CY10" s="231"/>
      <c r="CZ10" s="231"/>
      <c r="DA10" s="231"/>
      <c r="DB10" s="231"/>
      <c r="DC10" s="231"/>
      <c r="DD10" s="231"/>
      <c r="DE10" s="232"/>
      <c r="DF10" s="83"/>
      <c r="DG10" s="236">
        <f>DG11+DG14</f>
        <v>3188553.53</v>
      </c>
      <c r="DH10" s="237"/>
      <c r="DI10" s="237"/>
      <c r="DJ10" s="237"/>
      <c r="DK10" s="237"/>
      <c r="DL10" s="237"/>
      <c r="DM10" s="237"/>
      <c r="DN10" s="237"/>
      <c r="DO10" s="237"/>
      <c r="DP10" s="237"/>
      <c r="DQ10" s="237"/>
      <c r="DR10" s="237"/>
      <c r="DS10" s="238"/>
      <c r="DT10" s="236">
        <f t="shared" ref="DT10" si="2">DT11+DT14</f>
        <v>2380699.17</v>
      </c>
      <c r="DU10" s="237"/>
      <c r="DV10" s="237"/>
      <c r="DW10" s="237"/>
      <c r="DX10" s="237"/>
      <c r="DY10" s="237"/>
      <c r="DZ10" s="237"/>
      <c r="EA10" s="237"/>
      <c r="EB10" s="237"/>
      <c r="EC10" s="237"/>
      <c r="ED10" s="237"/>
      <c r="EE10" s="237"/>
      <c r="EF10" s="238"/>
      <c r="EG10" s="236">
        <f t="shared" ref="EG10" si="3">EG11+EG14</f>
        <v>2300000</v>
      </c>
      <c r="EH10" s="237"/>
      <c r="EI10" s="237"/>
      <c r="EJ10" s="237"/>
      <c r="EK10" s="237"/>
      <c r="EL10" s="237"/>
      <c r="EM10" s="237"/>
      <c r="EN10" s="237"/>
      <c r="EO10" s="237"/>
      <c r="EP10" s="237"/>
      <c r="EQ10" s="237"/>
      <c r="ER10" s="237"/>
      <c r="ES10" s="238"/>
      <c r="ET10" s="226"/>
      <c r="EU10" s="227"/>
      <c r="EV10" s="227"/>
      <c r="EW10" s="227"/>
      <c r="EX10" s="227"/>
      <c r="EY10" s="227"/>
      <c r="EZ10" s="227"/>
      <c r="FA10" s="227"/>
      <c r="FB10" s="227"/>
      <c r="FC10" s="227"/>
      <c r="FD10" s="227"/>
      <c r="FE10" s="227"/>
      <c r="FF10" s="229"/>
    </row>
    <row r="11" spans="1:162" ht="22.5" customHeight="1">
      <c r="A11" s="230" t="s">
        <v>304</v>
      </c>
      <c r="B11" s="231"/>
      <c r="C11" s="231"/>
      <c r="D11" s="231"/>
      <c r="E11" s="231"/>
      <c r="F11" s="231"/>
      <c r="G11" s="231"/>
      <c r="H11" s="232"/>
      <c r="I11" s="239" t="s">
        <v>305</v>
      </c>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240"/>
      <c r="CJ11" s="240"/>
      <c r="CK11" s="84"/>
      <c r="CL11" s="84"/>
      <c r="CM11" s="84"/>
      <c r="CN11" s="235" t="s">
        <v>306</v>
      </c>
      <c r="CO11" s="231"/>
      <c r="CP11" s="231"/>
      <c r="CQ11" s="231"/>
      <c r="CR11" s="231"/>
      <c r="CS11" s="231"/>
      <c r="CT11" s="231"/>
      <c r="CU11" s="232"/>
      <c r="CV11" s="230" t="s">
        <v>66</v>
      </c>
      <c r="CW11" s="231"/>
      <c r="CX11" s="231"/>
      <c r="CY11" s="231"/>
      <c r="CZ11" s="231"/>
      <c r="DA11" s="231"/>
      <c r="DB11" s="231"/>
      <c r="DC11" s="231"/>
      <c r="DD11" s="231"/>
      <c r="DE11" s="232"/>
      <c r="DF11" s="83" t="s">
        <v>66</v>
      </c>
      <c r="DG11" s="241">
        <v>3188553.53</v>
      </c>
      <c r="DH11" s="242"/>
      <c r="DI11" s="242"/>
      <c r="DJ11" s="242"/>
      <c r="DK11" s="242"/>
      <c r="DL11" s="242"/>
      <c r="DM11" s="242"/>
      <c r="DN11" s="242"/>
      <c r="DO11" s="242"/>
      <c r="DP11" s="242"/>
      <c r="DQ11" s="242"/>
      <c r="DR11" s="242"/>
      <c r="DS11" s="243"/>
      <c r="DT11" s="241">
        <v>2380699.17</v>
      </c>
      <c r="DU11" s="242"/>
      <c r="DV11" s="242"/>
      <c r="DW11" s="242"/>
      <c r="DX11" s="242"/>
      <c r="DY11" s="242"/>
      <c r="DZ11" s="242"/>
      <c r="EA11" s="242"/>
      <c r="EB11" s="242"/>
      <c r="EC11" s="242"/>
      <c r="ED11" s="242"/>
      <c r="EE11" s="242"/>
      <c r="EF11" s="243"/>
      <c r="EG11" s="241">
        <v>2300000</v>
      </c>
      <c r="EH11" s="242"/>
      <c r="EI11" s="242"/>
      <c r="EJ11" s="242"/>
      <c r="EK11" s="242"/>
      <c r="EL11" s="242"/>
      <c r="EM11" s="242"/>
      <c r="EN11" s="242"/>
      <c r="EO11" s="242"/>
      <c r="EP11" s="242"/>
      <c r="EQ11" s="242"/>
      <c r="ER11" s="242"/>
      <c r="ES11" s="243"/>
      <c r="ET11" s="226"/>
      <c r="EU11" s="227"/>
      <c r="EV11" s="227"/>
      <c r="EW11" s="227"/>
      <c r="EX11" s="227"/>
      <c r="EY11" s="227"/>
      <c r="EZ11" s="227"/>
      <c r="FA11" s="227"/>
      <c r="FB11" s="227"/>
      <c r="FC11" s="227"/>
      <c r="FD11" s="227"/>
      <c r="FE11" s="227"/>
      <c r="FF11" s="229"/>
    </row>
    <row r="12" spans="1:162" ht="15" customHeight="1">
      <c r="A12" s="230"/>
      <c r="B12" s="231"/>
      <c r="C12" s="231"/>
      <c r="D12" s="231"/>
      <c r="E12" s="231"/>
      <c r="F12" s="231"/>
      <c r="G12" s="231"/>
      <c r="H12" s="232"/>
      <c r="I12" s="239" t="s">
        <v>307</v>
      </c>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84"/>
      <c r="CL12" s="84"/>
      <c r="CM12" s="84"/>
      <c r="CN12" s="235" t="s">
        <v>308</v>
      </c>
      <c r="CO12" s="231"/>
      <c r="CP12" s="231"/>
      <c r="CQ12" s="231"/>
      <c r="CR12" s="231"/>
      <c r="CS12" s="231"/>
      <c r="CT12" s="231"/>
      <c r="CU12" s="232"/>
      <c r="CV12" s="230"/>
      <c r="CW12" s="231"/>
      <c r="CX12" s="231"/>
      <c r="CY12" s="231"/>
      <c r="CZ12" s="231"/>
      <c r="DA12" s="231"/>
      <c r="DB12" s="231"/>
      <c r="DC12" s="231"/>
      <c r="DD12" s="231"/>
      <c r="DE12" s="232"/>
      <c r="DF12" s="83"/>
      <c r="DG12" s="226"/>
      <c r="DH12" s="227"/>
      <c r="DI12" s="227"/>
      <c r="DJ12" s="227"/>
      <c r="DK12" s="227"/>
      <c r="DL12" s="227"/>
      <c r="DM12" s="227"/>
      <c r="DN12" s="227"/>
      <c r="DO12" s="227"/>
      <c r="DP12" s="227"/>
      <c r="DQ12" s="227"/>
      <c r="DR12" s="227"/>
      <c r="DS12" s="228"/>
      <c r="DT12" s="226"/>
      <c r="DU12" s="227"/>
      <c r="DV12" s="227"/>
      <c r="DW12" s="227"/>
      <c r="DX12" s="227"/>
      <c r="DY12" s="227"/>
      <c r="DZ12" s="227"/>
      <c r="EA12" s="227"/>
      <c r="EB12" s="227"/>
      <c r="EC12" s="227"/>
      <c r="ED12" s="227"/>
      <c r="EE12" s="227"/>
      <c r="EF12" s="228"/>
      <c r="EG12" s="226"/>
      <c r="EH12" s="227"/>
      <c r="EI12" s="227"/>
      <c r="EJ12" s="227"/>
      <c r="EK12" s="227"/>
      <c r="EL12" s="227"/>
      <c r="EM12" s="227"/>
      <c r="EN12" s="227"/>
      <c r="EO12" s="227"/>
      <c r="EP12" s="227"/>
      <c r="EQ12" s="227"/>
      <c r="ER12" s="227"/>
      <c r="ES12" s="228"/>
      <c r="ET12" s="226"/>
      <c r="EU12" s="227"/>
      <c r="EV12" s="227"/>
      <c r="EW12" s="227"/>
      <c r="EX12" s="227"/>
      <c r="EY12" s="227"/>
      <c r="EZ12" s="227"/>
      <c r="FA12" s="227"/>
      <c r="FB12" s="227"/>
      <c r="FC12" s="227"/>
      <c r="FD12" s="227"/>
      <c r="FE12" s="227"/>
      <c r="FF12" s="229"/>
    </row>
    <row r="13" spans="1:162" s="139" customFormat="1" ht="24.75" customHeight="1">
      <c r="A13" s="230"/>
      <c r="B13" s="231"/>
      <c r="C13" s="231"/>
      <c r="D13" s="231"/>
      <c r="E13" s="231"/>
      <c r="F13" s="231"/>
      <c r="G13" s="231"/>
      <c r="H13" s="232"/>
      <c r="I13" s="244" t="s">
        <v>417</v>
      </c>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5"/>
      <c r="AN13" s="245"/>
      <c r="AO13" s="245"/>
      <c r="AP13" s="245"/>
      <c r="AQ13" s="245"/>
      <c r="AR13" s="245"/>
      <c r="AS13" s="245"/>
      <c r="AT13" s="245"/>
      <c r="AU13" s="245"/>
      <c r="AV13" s="245"/>
      <c r="AW13" s="245"/>
      <c r="AX13" s="245"/>
      <c r="AY13" s="245"/>
      <c r="AZ13" s="245"/>
      <c r="BA13" s="245"/>
      <c r="BB13" s="245"/>
      <c r="BC13" s="245"/>
      <c r="BD13" s="245"/>
      <c r="BE13" s="245"/>
      <c r="BF13" s="245"/>
      <c r="BG13" s="245"/>
      <c r="BH13" s="245"/>
      <c r="BI13" s="245"/>
      <c r="BJ13" s="245"/>
      <c r="BK13" s="245"/>
      <c r="BL13" s="245"/>
      <c r="BM13" s="245"/>
      <c r="BN13" s="245"/>
      <c r="BO13" s="245"/>
      <c r="BP13" s="245"/>
      <c r="BQ13" s="245"/>
      <c r="BR13" s="245"/>
      <c r="BS13" s="245"/>
      <c r="BT13" s="245"/>
      <c r="BU13" s="245"/>
      <c r="BV13" s="245"/>
      <c r="BW13" s="245"/>
      <c r="BX13" s="245"/>
      <c r="BY13" s="245"/>
      <c r="BZ13" s="245"/>
      <c r="CA13" s="245"/>
      <c r="CB13" s="245"/>
      <c r="CC13" s="245"/>
      <c r="CD13" s="245"/>
      <c r="CE13" s="245"/>
      <c r="CF13" s="245"/>
      <c r="CG13" s="245"/>
      <c r="CH13" s="245"/>
      <c r="CI13" s="245"/>
      <c r="CJ13" s="245"/>
      <c r="CK13" s="140"/>
      <c r="CL13" s="140"/>
      <c r="CM13" s="140"/>
      <c r="CN13" s="235"/>
      <c r="CO13" s="231"/>
      <c r="CP13" s="231"/>
      <c r="CQ13" s="231"/>
      <c r="CR13" s="231"/>
      <c r="CS13" s="231"/>
      <c r="CT13" s="231"/>
      <c r="CU13" s="232"/>
      <c r="CV13" s="230"/>
      <c r="CW13" s="231"/>
      <c r="CX13" s="231"/>
      <c r="CY13" s="231"/>
      <c r="CZ13" s="231"/>
      <c r="DA13" s="231"/>
      <c r="DB13" s="231"/>
      <c r="DC13" s="231"/>
      <c r="DD13" s="231"/>
      <c r="DE13" s="232"/>
      <c r="DF13" s="138"/>
      <c r="DG13" s="226">
        <v>0</v>
      </c>
      <c r="DH13" s="227"/>
      <c r="DI13" s="227"/>
      <c r="DJ13" s="227"/>
      <c r="DK13" s="227"/>
      <c r="DL13" s="227"/>
      <c r="DM13" s="227"/>
      <c r="DN13" s="227"/>
      <c r="DO13" s="227"/>
      <c r="DP13" s="227"/>
      <c r="DQ13" s="227"/>
      <c r="DR13" s="227"/>
      <c r="DS13" s="228"/>
      <c r="DT13" s="226">
        <v>0</v>
      </c>
      <c r="DU13" s="227"/>
      <c r="DV13" s="227"/>
      <c r="DW13" s="227"/>
      <c r="DX13" s="227"/>
      <c r="DY13" s="227"/>
      <c r="DZ13" s="227"/>
      <c r="EA13" s="227"/>
      <c r="EB13" s="227"/>
      <c r="EC13" s="227"/>
      <c r="ED13" s="227"/>
      <c r="EE13" s="227"/>
      <c r="EF13" s="228"/>
      <c r="EG13" s="226">
        <v>0</v>
      </c>
      <c r="EH13" s="227"/>
      <c r="EI13" s="227"/>
      <c r="EJ13" s="227"/>
      <c r="EK13" s="227"/>
      <c r="EL13" s="227"/>
      <c r="EM13" s="227"/>
      <c r="EN13" s="227"/>
      <c r="EO13" s="227"/>
      <c r="EP13" s="227"/>
      <c r="EQ13" s="227"/>
      <c r="ER13" s="227"/>
      <c r="ES13" s="228"/>
      <c r="ET13" s="226"/>
      <c r="EU13" s="227"/>
      <c r="EV13" s="227"/>
      <c r="EW13" s="227"/>
      <c r="EX13" s="227"/>
      <c r="EY13" s="227"/>
      <c r="EZ13" s="227"/>
      <c r="FA13" s="227"/>
      <c r="FB13" s="227"/>
      <c r="FC13" s="227"/>
      <c r="FD13" s="227"/>
      <c r="FE13" s="227"/>
      <c r="FF13" s="229"/>
    </row>
    <row r="14" spans="1:162" ht="12.75" customHeight="1">
      <c r="A14" s="230" t="s">
        <v>309</v>
      </c>
      <c r="B14" s="231"/>
      <c r="C14" s="231"/>
      <c r="D14" s="231"/>
      <c r="E14" s="231"/>
      <c r="F14" s="231"/>
      <c r="G14" s="231"/>
      <c r="H14" s="232"/>
      <c r="I14" s="239" t="s">
        <v>310</v>
      </c>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0"/>
      <c r="BL14" s="240"/>
      <c r="BM14" s="240"/>
      <c r="BN14" s="240"/>
      <c r="BO14" s="240"/>
      <c r="BP14" s="240"/>
      <c r="BQ14" s="240"/>
      <c r="BR14" s="240"/>
      <c r="BS14" s="240"/>
      <c r="BT14" s="240"/>
      <c r="BU14" s="240"/>
      <c r="BV14" s="240"/>
      <c r="BW14" s="240"/>
      <c r="BX14" s="240"/>
      <c r="BY14" s="240"/>
      <c r="BZ14" s="240"/>
      <c r="CA14" s="240"/>
      <c r="CB14" s="240"/>
      <c r="CC14" s="240"/>
      <c r="CD14" s="240"/>
      <c r="CE14" s="240"/>
      <c r="CF14" s="240"/>
      <c r="CG14" s="240"/>
      <c r="CH14" s="240"/>
      <c r="CI14" s="240"/>
      <c r="CJ14" s="240"/>
      <c r="CK14" s="84"/>
      <c r="CL14" s="84"/>
      <c r="CM14" s="84"/>
      <c r="CN14" s="235" t="s">
        <v>311</v>
      </c>
      <c r="CO14" s="231"/>
      <c r="CP14" s="231"/>
      <c r="CQ14" s="231"/>
      <c r="CR14" s="231"/>
      <c r="CS14" s="231"/>
      <c r="CT14" s="231"/>
      <c r="CU14" s="232"/>
      <c r="CV14" s="230" t="s">
        <v>66</v>
      </c>
      <c r="CW14" s="231"/>
      <c r="CX14" s="231"/>
      <c r="CY14" s="231"/>
      <c r="CZ14" s="231"/>
      <c r="DA14" s="231"/>
      <c r="DB14" s="231"/>
      <c r="DC14" s="231"/>
      <c r="DD14" s="231"/>
      <c r="DE14" s="232"/>
      <c r="DF14" s="83" t="s">
        <v>66</v>
      </c>
      <c r="DG14" s="226"/>
      <c r="DH14" s="227"/>
      <c r="DI14" s="227"/>
      <c r="DJ14" s="227"/>
      <c r="DK14" s="227"/>
      <c r="DL14" s="227"/>
      <c r="DM14" s="227"/>
      <c r="DN14" s="227"/>
      <c r="DO14" s="227"/>
      <c r="DP14" s="227"/>
      <c r="DQ14" s="227"/>
      <c r="DR14" s="227"/>
      <c r="DS14" s="228"/>
      <c r="DT14" s="226"/>
      <c r="DU14" s="227"/>
      <c r="DV14" s="227"/>
      <c r="DW14" s="227"/>
      <c r="DX14" s="227"/>
      <c r="DY14" s="227"/>
      <c r="DZ14" s="227"/>
      <c r="EA14" s="227"/>
      <c r="EB14" s="227"/>
      <c r="EC14" s="227"/>
      <c r="ED14" s="227"/>
      <c r="EE14" s="227"/>
      <c r="EF14" s="228"/>
      <c r="EG14" s="226"/>
      <c r="EH14" s="227"/>
      <c r="EI14" s="227"/>
      <c r="EJ14" s="227"/>
      <c r="EK14" s="227"/>
      <c r="EL14" s="227"/>
      <c r="EM14" s="227"/>
      <c r="EN14" s="227"/>
      <c r="EO14" s="227"/>
      <c r="EP14" s="227"/>
      <c r="EQ14" s="227"/>
      <c r="ER14" s="227"/>
      <c r="ES14" s="228"/>
      <c r="ET14" s="226"/>
      <c r="EU14" s="227"/>
      <c r="EV14" s="227"/>
      <c r="EW14" s="227"/>
      <c r="EX14" s="227"/>
      <c r="EY14" s="227"/>
      <c r="EZ14" s="227"/>
      <c r="FA14" s="227"/>
      <c r="FB14" s="227"/>
      <c r="FC14" s="227"/>
      <c r="FD14" s="227"/>
      <c r="FE14" s="227"/>
      <c r="FF14" s="229"/>
    </row>
    <row r="15" spans="1:162" ht="35.25" customHeight="1">
      <c r="A15" s="230" t="s">
        <v>312</v>
      </c>
      <c r="B15" s="231"/>
      <c r="C15" s="231"/>
      <c r="D15" s="231"/>
      <c r="E15" s="231"/>
      <c r="F15" s="231"/>
      <c r="G15" s="231"/>
      <c r="H15" s="232"/>
      <c r="I15" s="233" t="s">
        <v>313</v>
      </c>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5" t="s">
        <v>314</v>
      </c>
      <c r="CO15" s="231"/>
      <c r="CP15" s="231"/>
      <c r="CQ15" s="231"/>
      <c r="CR15" s="231"/>
      <c r="CS15" s="231"/>
      <c r="CT15" s="231"/>
      <c r="CU15" s="232"/>
      <c r="CV15" s="230" t="s">
        <v>66</v>
      </c>
      <c r="CW15" s="231"/>
      <c r="CX15" s="231"/>
      <c r="CY15" s="231"/>
      <c r="CZ15" s="231"/>
      <c r="DA15" s="231"/>
      <c r="DB15" s="231"/>
      <c r="DC15" s="231"/>
      <c r="DD15" s="231"/>
      <c r="DE15" s="232"/>
      <c r="DF15" s="83"/>
      <c r="DG15" s="226">
        <f>DG16+DG19+DG29</f>
        <v>1847148.7000000002</v>
      </c>
      <c r="DH15" s="227"/>
      <c r="DI15" s="227"/>
      <c r="DJ15" s="227"/>
      <c r="DK15" s="227"/>
      <c r="DL15" s="227"/>
      <c r="DM15" s="227"/>
      <c r="DN15" s="227"/>
      <c r="DO15" s="227"/>
      <c r="DP15" s="227"/>
      <c r="DQ15" s="227"/>
      <c r="DR15" s="227"/>
      <c r="DS15" s="228"/>
      <c r="DT15" s="226">
        <f>DT16+DT19+DT29</f>
        <v>2678226.5500000003</v>
      </c>
      <c r="DU15" s="227"/>
      <c r="DV15" s="227"/>
      <c r="DW15" s="227"/>
      <c r="DX15" s="227"/>
      <c r="DY15" s="227"/>
      <c r="DZ15" s="227"/>
      <c r="EA15" s="227"/>
      <c r="EB15" s="227"/>
      <c r="EC15" s="227"/>
      <c r="ED15" s="227"/>
      <c r="EE15" s="227"/>
      <c r="EF15" s="228"/>
      <c r="EG15" s="226">
        <f>EG16+EG19+EG29</f>
        <v>2758925.72</v>
      </c>
      <c r="EH15" s="227"/>
      <c r="EI15" s="227"/>
      <c r="EJ15" s="227"/>
      <c r="EK15" s="227"/>
      <c r="EL15" s="227"/>
      <c r="EM15" s="227"/>
      <c r="EN15" s="227"/>
      <c r="EO15" s="227"/>
      <c r="EP15" s="227"/>
      <c r="EQ15" s="227"/>
      <c r="ER15" s="227"/>
      <c r="ES15" s="228"/>
      <c r="ET15" s="226"/>
      <c r="EU15" s="227"/>
      <c r="EV15" s="227"/>
      <c r="EW15" s="227"/>
      <c r="EX15" s="227"/>
      <c r="EY15" s="227"/>
      <c r="EZ15" s="227"/>
      <c r="FA15" s="227"/>
      <c r="FB15" s="227"/>
      <c r="FC15" s="227"/>
      <c r="FD15" s="227"/>
      <c r="FE15" s="227"/>
      <c r="FF15" s="229"/>
    </row>
    <row r="16" spans="1:162" ht="34.5" customHeight="1">
      <c r="A16" s="230" t="s">
        <v>235</v>
      </c>
      <c r="B16" s="231"/>
      <c r="C16" s="231"/>
      <c r="D16" s="231"/>
      <c r="E16" s="231"/>
      <c r="F16" s="231"/>
      <c r="G16" s="231"/>
      <c r="H16" s="232"/>
      <c r="I16" s="246" t="s">
        <v>315</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35" t="s">
        <v>316</v>
      </c>
      <c r="CO16" s="231"/>
      <c r="CP16" s="231"/>
      <c r="CQ16" s="231"/>
      <c r="CR16" s="231"/>
      <c r="CS16" s="231"/>
      <c r="CT16" s="231"/>
      <c r="CU16" s="232"/>
      <c r="CV16" s="230" t="s">
        <v>66</v>
      </c>
      <c r="CW16" s="231"/>
      <c r="CX16" s="231"/>
      <c r="CY16" s="231"/>
      <c r="CZ16" s="231"/>
      <c r="DA16" s="231"/>
      <c r="DB16" s="231"/>
      <c r="DC16" s="231"/>
      <c r="DD16" s="231"/>
      <c r="DE16" s="232"/>
      <c r="DF16" s="83"/>
      <c r="DG16" s="226">
        <f>DG17+DG18</f>
        <v>891381.2200000002</v>
      </c>
      <c r="DH16" s="227"/>
      <c r="DI16" s="227"/>
      <c r="DJ16" s="227"/>
      <c r="DK16" s="227"/>
      <c r="DL16" s="227"/>
      <c r="DM16" s="227"/>
      <c r="DN16" s="227"/>
      <c r="DO16" s="227"/>
      <c r="DP16" s="227"/>
      <c r="DQ16" s="227"/>
      <c r="DR16" s="227"/>
      <c r="DS16" s="228"/>
      <c r="DT16" s="226">
        <f t="shared" ref="DT16" si="4">DT17+DT18</f>
        <v>1738645.37</v>
      </c>
      <c r="DU16" s="227"/>
      <c r="DV16" s="227"/>
      <c r="DW16" s="227"/>
      <c r="DX16" s="227"/>
      <c r="DY16" s="227"/>
      <c r="DZ16" s="227"/>
      <c r="EA16" s="227"/>
      <c r="EB16" s="227"/>
      <c r="EC16" s="227"/>
      <c r="ED16" s="227"/>
      <c r="EE16" s="227"/>
      <c r="EF16" s="228"/>
      <c r="EG16" s="226">
        <f t="shared" ref="EG16" si="5">EG17+EG18</f>
        <v>1819344.54</v>
      </c>
      <c r="EH16" s="227"/>
      <c r="EI16" s="227"/>
      <c r="EJ16" s="227"/>
      <c r="EK16" s="227"/>
      <c r="EL16" s="227"/>
      <c r="EM16" s="227"/>
      <c r="EN16" s="227"/>
      <c r="EO16" s="227"/>
      <c r="EP16" s="227"/>
      <c r="EQ16" s="227"/>
      <c r="ER16" s="227"/>
      <c r="ES16" s="228"/>
      <c r="ET16" s="226"/>
      <c r="EU16" s="227"/>
      <c r="EV16" s="227"/>
      <c r="EW16" s="227"/>
      <c r="EX16" s="227"/>
      <c r="EY16" s="227"/>
      <c r="EZ16" s="227"/>
      <c r="FA16" s="227"/>
      <c r="FB16" s="227"/>
      <c r="FC16" s="227"/>
      <c r="FD16" s="227"/>
      <c r="FE16" s="227"/>
      <c r="FF16" s="229"/>
    </row>
    <row r="17" spans="1:162" ht="24" customHeight="1">
      <c r="A17" s="230" t="s">
        <v>317</v>
      </c>
      <c r="B17" s="231"/>
      <c r="C17" s="231"/>
      <c r="D17" s="231"/>
      <c r="E17" s="231"/>
      <c r="F17" s="231"/>
      <c r="G17" s="231"/>
      <c r="H17" s="232"/>
      <c r="I17" s="248" t="s">
        <v>318</v>
      </c>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249"/>
      <c r="CI17" s="249"/>
      <c r="CJ17" s="249"/>
      <c r="CK17" s="249"/>
      <c r="CL17" s="249"/>
      <c r="CM17" s="249"/>
      <c r="CN17" s="235" t="s">
        <v>319</v>
      </c>
      <c r="CO17" s="231"/>
      <c r="CP17" s="231"/>
      <c r="CQ17" s="231"/>
      <c r="CR17" s="231"/>
      <c r="CS17" s="231"/>
      <c r="CT17" s="231"/>
      <c r="CU17" s="232"/>
      <c r="CV17" s="230" t="s">
        <v>66</v>
      </c>
      <c r="CW17" s="231"/>
      <c r="CX17" s="231"/>
      <c r="CY17" s="231"/>
      <c r="CZ17" s="231"/>
      <c r="DA17" s="231"/>
      <c r="DB17" s="231"/>
      <c r="DC17" s="231"/>
      <c r="DD17" s="231"/>
      <c r="DE17" s="232"/>
      <c r="DF17" s="83"/>
      <c r="DG17" s="226">
        <f>'2025'!E38+'2025'!E48-DG11</f>
        <v>891381.2200000002</v>
      </c>
      <c r="DH17" s="227"/>
      <c r="DI17" s="227"/>
      <c r="DJ17" s="227"/>
      <c r="DK17" s="227"/>
      <c r="DL17" s="227"/>
      <c r="DM17" s="227"/>
      <c r="DN17" s="227"/>
      <c r="DO17" s="227"/>
      <c r="DP17" s="227"/>
      <c r="DQ17" s="227"/>
      <c r="DR17" s="227"/>
      <c r="DS17" s="228"/>
      <c r="DT17" s="226">
        <f>'2027'!E37+'2027'!E47-DT11</f>
        <v>1738645.37</v>
      </c>
      <c r="DU17" s="227"/>
      <c r="DV17" s="227"/>
      <c r="DW17" s="227"/>
      <c r="DX17" s="227"/>
      <c r="DY17" s="227"/>
      <c r="DZ17" s="227"/>
      <c r="EA17" s="227"/>
      <c r="EB17" s="227"/>
      <c r="EC17" s="227"/>
      <c r="ED17" s="227"/>
      <c r="EE17" s="227"/>
      <c r="EF17" s="228"/>
      <c r="EG17" s="226">
        <f>'2027'!E37+'2027'!E47-EG11</f>
        <v>1819344.54</v>
      </c>
      <c r="EH17" s="227"/>
      <c r="EI17" s="227"/>
      <c r="EJ17" s="227"/>
      <c r="EK17" s="227"/>
      <c r="EL17" s="227"/>
      <c r="EM17" s="227"/>
      <c r="EN17" s="227"/>
      <c r="EO17" s="227"/>
      <c r="EP17" s="227"/>
      <c r="EQ17" s="227"/>
      <c r="ER17" s="227"/>
      <c r="ES17" s="228"/>
      <c r="ET17" s="226"/>
      <c r="EU17" s="227"/>
      <c r="EV17" s="227"/>
      <c r="EW17" s="227"/>
      <c r="EX17" s="227"/>
      <c r="EY17" s="227"/>
      <c r="EZ17" s="227"/>
      <c r="FA17" s="227"/>
      <c r="FB17" s="227"/>
      <c r="FC17" s="227"/>
      <c r="FD17" s="227"/>
      <c r="FE17" s="227"/>
      <c r="FF17" s="229"/>
    </row>
    <row r="18" spans="1:162" ht="12.75" customHeight="1">
      <c r="A18" s="230" t="s">
        <v>320</v>
      </c>
      <c r="B18" s="231"/>
      <c r="C18" s="231"/>
      <c r="D18" s="231"/>
      <c r="E18" s="231"/>
      <c r="F18" s="231"/>
      <c r="G18" s="231"/>
      <c r="H18" s="232"/>
      <c r="I18" s="248" t="s">
        <v>321</v>
      </c>
      <c r="J18" s="249"/>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c r="BA18" s="249"/>
      <c r="BB18" s="249"/>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249"/>
      <c r="CI18" s="249"/>
      <c r="CJ18" s="249"/>
      <c r="CK18" s="249"/>
      <c r="CL18" s="249"/>
      <c r="CM18" s="249"/>
      <c r="CN18" s="235" t="s">
        <v>322</v>
      </c>
      <c r="CO18" s="231"/>
      <c r="CP18" s="231"/>
      <c r="CQ18" s="231"/>
      <c r="CR18" s="231"/>
      <c r="CS18" s="231"/>
      <c r="CT18" s="231"/>
      <c r="CU18" s="232"/>
      <c r="CV18" s="230" t="s">
        <v>66</v>
      </c>
      <c r="CW18" s="231"/>
      <c r="CX18" s="231"/>
      <c r="CY18" s="231"/>
      <c r="CZ18" s="231"/>
      <c r="DA18" s="231"/>
      <c r="DB18" s="231"/>
      <c r="DC18" s="231"/>
      <c r="DD18" s="231"/>
      <c r="DE18" s="232"/>
      <c r="DF18" s="83"/>
      <c r="DG18" s="226"/>
      <c r="DH18" s="227"/>
      <c r="DI18" s="227"/>
      <c r="DJ18" s="227"/>
      <c r="DK18" s="227"/>
      <c r="DL18" s="227"/>
      <c r="DM18" s="227"/>
      <c r="DN18" s="227"/>
      <c r="DO18" s="227"/>
      <c r="DP18" s="227"/>
      <c r="DQ18" s="227"/>
      <c r="DR18" s="227"/>
      <c r="DS18" s="228"/>
      <c r="DT18" s="226"/>
      <c r="DU18" s="227"/>
      <c r="DV18" s="227"/>
      <c r="DW18" s="227"/>
      <c r="DX18" s="227"/>
      <c r="DY18" s="227"/>
      <c r="DZ18" s="227"/>
      <c r="EA18" s="227"/>
      <c r="EB18" s="227"/>
      <c r="EC18" s="227"/>
      <c r="ED18" s="227"/>
      <c r="EE18" s="227"/>
      <c r="EF18" s="228"/>
      <c r="EG18" s="226"/>
      <c r="EH18" s="227"/>
      <c r="EI18" s="227"/>
      <c r="EJ18" s="227"/>
      <c r="EK18" s="227"/>
      <c r="EL18" s="227"/>
      <c r="EM18" s="227"/>
      <c r="EN18" s="227"/>
      <c r="EO18" s="227"/>
      <c r="EP18" s="227"/>
      <c r="EQ18" s="227"/>
      <c r="ER18" s="227"/>
      <c r="ES18" s="228"/>
      <c r="ET18" s="226"/>
      <c r="EU18" s="227"/>
      <c r="EV18" s="227"/>
      <c r="EW18" s="227"/>
      <c r="EX18" s="227"/>
      <c r="EY18" s="227"/>
      <c r="EZ18" s="227"/>
      <c r="FA18" s="227"/>
      <c r="FB18" s="227"/>
      <c r="FC18" s="227"/>
      <c r="FD18" s="227"/>
      <c r="FE18" s="227"/>
      <c r="FF18" s="229"/>
    </row>
    <row r="19" spans="1:162" ht="24" customHeight="1">
      <c r="A19" s="230" t="s">
        <v>323</v>
      </c>
      <c r="B19" s="231"/>
      <c r="C19" s="231"/>
      <c r="D19" s="231"/>
      <c r="E19" s="231"/>
      <c r="F19" s="231"/>
      <c r="G19" s="231"/>
      <c r="H19" s="232"/>
      <c r="I19" s="246" t="s">
        <v>102</v>
      </c>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35" t="s">
        <v>324</v>
      </c>
      <c r="CO19" s="231"/>
      <c r="CP19" s="231"/>
      <c r="CQ19" s="231"/>
      <c r="CR19" s="231"/>
      <c r="CS19" s="231"/>
      <c r="CT19" s="231"/>
      <c r="CU19" s="232"/>
      <c r="CV19" s="230" t="s">
        <v>66</v>
      </c>
      <c r="CW19" s="231"/>
      <c r="CX19" s="231"/>
      <c r="CY19" s="231"/>
      <c r="CZ19" s="231"/>
      <c r="DA19" s="231"/>
      <c r="DB19" s="231"/>
      <c r="DC19" s="231"/>
      <c r="DD19" s="231"/>
      <c r="DE19" s="232"/>
      <c r="DF19" s="83"/>
      <c r="DG19" s="226">
        <f>DG20+DG23</f>
        <v>406267.48</v>
      </c>
      <c r="DH19" s="227"/>
      <c r="DI19" s="227"/>
      <c r="DJ19" s="227"/>
      <c r="DK19" s="227"/>
      <c r="DL19" s="227"/>
      <c r="DM19" s="227"/>
      <c r="DN19" s="227"/>
      <c r="DO19" s="227"/>
      <c r="DP19" s="227"/>
      <c r="DQ19" s="227"/>
      <c r="DR19" s="227"/>
      <c r="DS19" s="228"/>
      <c r="DT19" s="226">
        <f>DT20+DT23</f>
        <v>390081.18</v>
      </c>
      <c r="DU19" s="227"/>
      <c r="DV19" s="227"/>
      <c r="DW19" s="227"/>
      <c r="DX19" s="227"/>
      <c r="DY19" s="227"/>
      <c r="DZ19" s="227"/>
      <c r="EA19" s="227"/>
      <c r="EB19" s="227"/>
      <c r="EC19" s="227"/>
      <c r="ED19" s="227"/>
      <c r="EE19" s="227"/>
      <c r="EF19" s="228"/>
      <c r="EG19" s="226">
        <f>EG20+EG23</f>
        <v>390081.18</v>
      </c>
      <c r="EH19" s="227"/>
      <c r="EI19" s="227"/>
      <c r="EJ19" s="227"/>
      <c r="EK19" s="227"/>
      <c r="EL19" s="227"/>
      <c r="EM19" s="227"/>
      <c r="EN19" s="227"/>
      <c r="EO19" s="227"/>
      <c r="EP19" s="227"/>
      <c r="EQ19" s="227"/>
      <c r="ER19" s="227"/>
      <c r="ES19" s="228"/>
      <c r="ET19" s="226"/>
      <c r="EU19" s="227"/>
      <c r="EV19" s="227"/>
      <c r="EW19" s="227"/>
      <c r="EX19" s="227"/>
      <c r="EY19" s="227"/>
      <c r="EZ19" s="227"/>
      <c r="FA19" s="227"/>
      <c r="FB19" s="227"/>
      <c r="FC19" s="227"/>
      <c r="FD19" s="227"/>
      <c r="FE19" s="227"/>
      <c r="FF19" s="229"/>
    </row>
    <row r="20" spans="1:162" ht="24" customHeight="1">
      <c r="A20" s="230" t="s">
        <v>103</v>
      </c>
      <c r="B20" s="231"/>
      <c r="C20" s="231"/>
      <c r="D20" s="231"/>
      <c r="E20" s="231"/>
      <c r="F20" s="231"/>
      <c r="G20" s="231"/>
      <c r="H20" s="232"/>
      <c r="I20" s="248" t="s">
        <v>318</v>
      </c>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249"/>
      <c r="CI20" s="249"/>
      <c r="CJ20" s="249"/>
      <c r="CK20" s="249"/>
      <c r="CL20" s="249"/>
      <c r="CM20" s="249"/>
      <c r="CN20" s="235" t="s">
        <v>325</v>
      </c>
      <c r="CO20" s="231"/>
      <c r="CP20" s="231"/>
      <c r="CQ20" s="231"/>
      <c r="CR20" s="231"/>
      <c r="CS20" s="231"/>
      <c r="CT20" s="231"/>
      <c r="CU20" s="232"/>
      <c r="CV20" s="230" t="s">
        <v>66</v>
      </c>
      <c r="CW20" s="231"/>
      <c r="CX20" s="231"/>
      <c r="CY20" s="231"/>
      <c r="CZ20" s="231"/>
      <c r="DA20" s="231"/>
      <c r="DB20" s="231"/>
      <c r="DC20" s="231"/>
      <c r="DD20" s="231"/>
      <c r="DE20" s="232"/>
      <c r="DF20" s="83"/>
      <c r="DG20" s="226">
        <f>'2025'!F38+'2025'!F48</f>
        <v>406267.48</v>
      </c>
      <c r="DH20" s="227"/>
      <c r="DI20" s="227"/>
      <c r="DJ20" s="227"/>
      <c r="DK20" s="227"/>
      <c r="DL20" s="227"/>
      <c r="DM20" s="227"/>
      <c r="DN20" s="227"/>
      <c r="DO20" s="227"/>
      <c r="DP20" s="227"/>
      <c r="DQ20" s="227"/>
      <c r="DR20" s="227"/>
      <c r="DS20" s="228"/>
      <c r="DT20" s="226">
        <f>'2027'!F37</f>
        <v>390081.18</v>
      </c>
      <c r="DU20" s="227"/>
      <c r="DV20" s="227"/>
      <c r="DW20" s="227"/>
      <c r="DX20" s="227"/>
      <c r="DY20" s="227"/>
      <c r="DZ20" s="227"/>
      <c r="EA20" s="227"/>
      <c r="EB20" s="227"/>
      <c r="EC20" s="227"/>
      <c r="ED20" s="227"/>
      <c r="EE20" s="227"/>
      <c r="EF20" s="228"/>
      <c r="EG20" s="226">
        <f>'2027'!F37</f>
        <v>390081.18</v>
      </c>
      <c r="EH20" s="227"/>
      <c r="EI20" s="227"/>
      <c r="EJ20" s="227"/>
      <c r="EK20" s="227"/>
      <c r="EL20" s="227"/>
      <c r="EM20" s="227"/>
      <c r="EN20" s="227"/>
      <c r="EO20" s="227"/>
      <c r="EP20" s="227"/>
      <c r="EQ20" s="227"/>
      <c r="ER20" s="227"/>
      <c r="ES20" s="228"/>
      <c r="ET20" s="226"/>
      <c r="EU20" s="227"/>
      <c r="EV20" s="227"/>
      <c r="EW20" s="227"/>
      <c r="EX20" s="227"/>
      <c r="EY20" s="227"/>
      <c r="EZ20" s="227"/>
      <c r="FA20" s="227"/>
      <c r="FB20" s="227"/>
      <c r="FC20" s="227"/>
      <c r="FD20" s="227"/>
      <c r="FE20" s="227"/>
      <c r="FF20" s="229"/>
    </row>
    <row r="21" spans="1:162" ht="15" customHeight="1">
      <c r="A21" s="230"/>
      <c r="B21" s="231"/>
      <c r="C21" s="231"/>
      <c r="D21" s="231"/>
      <c r="E21" s="231"/>
      <c r="F21" s="231"/>
      <c r="G21" s="231"/>
      <c r="H21" s="232"/>
      <c r="I21" s="239" t="s">
        <v>307</v>
      </c>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84"/>
      <c r="CL21" s="84"/>
      <c r="CM21" s="84"/>
      <c r="CN21" s="235" t="s">
        <v>237</v>
      </c>
      <c r="CO21" s="231"/>
      <c r="CP21" s="231"/>
      <c r="CQ21" s="231"/>
      <c r="CR21" s="231"/>
      <c r="CS21" s="231"/>
      <c r="CT21" s="231"/>
      <c r="CU21" s="232"/>
      <c r="CV21" s="230" t="s">
        <v>66</v>
      </c>
      <c r="CW21" s="231"/>
      <c r="CX21" s="231"/>
      <c r="CY21" s="231"/>
      <c r="CZ21" s="231"/>
      <c r="DA21" s="231"/>
      <c r="DB21" s="231"/>
      <c r="DC21" s="231"/>
      <c r="DD21" s="231"/>
      <c r="DE21" s="232"/>
      <c r="DF21" s="83"/>
      <c r="DG21" s="226"/>
      <c r="DH21" s="227"/>
      <c r="DI21" s="227"/>
      <c r="DJ21" s="227"/>
      <c r="DK21" s="227"/>
      <c r="DL21" s="227"/>
      <c r="DM21" s="227"/>
      <c r="DN21" s="227"/>
      <c r="DO21" s="227"/>
      <c r="DP21" s="227"/>
      <c r="DQ21" s="227"/>
      <c r="DR21" s="227"/>
      <c r="DS21" s="228"/>
      <c r="DT21" s="226"/>
      <c r="DU21" s="227"/>
      <c r="DV21" s="227"/>
      <c r="DW21" s="227"/>
      <c r="DX21" s="227"/>
      <c r="DY21" s="227"/>
      <c r="DZ21" s="227"/>
      <c r="EA21" s="227"/>
      <c r="EB21" s="227"/>
      <c r="EC21" s="227"/>
      <c r="ED21" s="227"/>
      <c r="EE21" s="227"/>
      <c r="EF21" s="228"/>
      <c r="EG21" s="226"/>
      <c r="EH21" s="227"/>
      <c r="EI21" s="227"/>
      <c r="EJ21" s="227"/>
      <c r="EK21" s="227"/>
      <c r="EL21" s="227"/>
      <c r="EM21" s="227"/>
      <c r="EN21" s="227"/>
      <c r="EO21" s="227"/>
      <c r="EP21" s="227"/>
      <c r="EQ21" s="227"/>
      <c r="ER21" s="227"/>
      <c r="ES21" s="228"/>
      <c r="ET21" s="226"/>
      <c r="EU21" s="227"/>
      <c r="EV21" s="227"/>
      <c r="EW21" s="227"/>
      <c r="EX21" s="227"/>
      <c r="EY21" s="227"/>
      <c r="EZ21" s="227"/>
      <c r="FA21" s="227"/>
      <c r="FB21" s="227"/>
      <c r="FC21" s="227"/>
      <c r="FD21" s="227"/>
      <c r="FE21" s="227"/>
      <c r="FF21" s="229"/>
    </row>
    <row r="22" spans="1:162" ht="24" customHeight="1">
      <c r="A22" s="230"/>
      <c r="B22" s="231"/>
      <c r="C22" s="231"/>
      <c r="D22" s="231"/>
      <c r="E22" s="231"/>
      <c r="F22" s="231"/>
      <c r="G22" s="231"/>
      <c r="H22" s="232"/>
      <c r="I22" s="244" t="s">
        <v>418</v>
      </c>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c r="BE22" s="245"/>
      <c r="BF22" s="245"/>
      <c r="BG22" s="245"/>
      <c r="BH22" s="245"/>
      <c r="BI22" s="245"/>
      <c r="BJ22" s="245"/>
      <c r="BK22" s="245"/>
      <c r="BL22" s="245"/>
      <c r="BM22" s="245"/>
      <c r="BN22" s="245"/>
      <c r="BO22" s="245"/>
      <c r="BP22" s="245"/>
      <c r="BQ22" s="245"/>
      <c r="BR22" s="245"/>
      <c r="BS22" s="245"/>
      <c r="BT22" s="245"/>
      <c r="BU22" s="245"/>
      <c r="BV22" s="245"/>
      <c r="BW22" s="245"/>
      <c r="BX22" s="245"/>
      <c r="BY22" s="245"/>
      <c r="BZ22" s="245"/>
      <c r="CA22" s="245"/>
      <c r="CB22" s="245"/>
      <c r="CC22" s="245"/>
      <c r="CD22" s="245"/>
      <c r="CE22" s="245"/>
      <c r="CF22" s="245"/>
      <c r="CG22" s="245"/>
      <c r="CH22" s="245"/>
      <c r="CI22" s="245"/>
      <c r="CJ22" s="245"/>
      <c r="CK22" s="84"/>
      <c r="CL22" s="84"/>
      <c r="CM22" s="84"/>
      <c r="CN22" s="235"/>
      <c r="CO22" s="231"/>
      <c r="CP22" s="231"/>
      <c r="CQ22" s="231"/>
      <c r="CR22" s="231"/>
      <c r="CS22" s="231"/>
      <c r="CT22" s="231"/>
      <c r="CU22" s="232"/>
      <c r="CV22" s="230"/>
      <c r="CW22" s="231"/>
      <c r="CX22" s="231"/>
      <c r="CY22" s="231"/>
      <c r="CZ22" s="231"/>
      <c r="DA22" s="231"/>
      <c r="DB22" s="231"/>
      <c r="DC22" s="231"/>
      <c r="DD22" s="231"/>
      <c r="DE22" s="232"/>
      <c r="DF22" s="83"/>
      <c r="DG22" s="226">
        <v>0</v>
      </c>
      <c r="DH22" s="227"/>
      <c r="DI22" s="227"/>
      <c r="DJ22" s="227"/>
      <c r="DK22" s="227"/>
      <c r="DL22" s="227"/>
      <c r="DM22" s="227"/>
      <c r="DN22" s="227"/>
      <c r="DO22" s="227"/>
      <c r="DP22" s="227"/>
      <c r="DQ22" s="227"/>
      <c r="DR22" s="227"/>
      <c r="DS22" s="228"/>
      <c r="DT22" s="226">
        <v>0</v>
      </c>
      <c r="DU22" s="227"/>
      <c r="DV22" s="227"/>
      <c r="DW22" s="227"/>
      <c r="DX22" s="227"/>
      <c r="DY22" s="227"/>
      <c r="DZ22" s="227"/>
      <c r="EA22" s="227"/>
      <c r="EB22" s="227"/>
      <c r="EC22" s="227"/>
      <c r="ED22" s="227"/>
      <c r="EE22" s="227"/>
      <c r="EF22" s="228"/>
      <c r="EG22" s="226">
        <v>0</v>
      </c>
      <c r="EH22" s="227"/>
      <c r="EI22" s="227"/>
      <c r="EJ22" s="227"/>
      <c r="EK22" s="227"/>
      <c r="EL22" s="227"/>
      <c r="EM22" s="227"/>
      <c r="EN22" s="227"/>
      <c r="EO22" s="227"/>
      <c r="EP22" s="227"/>
      <c r="EQ22" s="227"/>
      <c r="ER22" s="227"/>
      <c r="ES22" s="228"/>
      <c r="ET22" s="226"/>
      <c r="EU22" s="227"/>
      <c r="EV22" s="227"/>
      <c r="EW22" s="227"/>
      <c r="EX22" s="227"/>
      <c r="EY22" s="227"/>
      <c r="EZ22" s="227"/>
      <c r="FA22" s="227"/>
      <c r="FB22" s="227"/>
      <c r="FC22" s="227"/>
      <c r="FD22" s="227"/>
      <c r="FE22" s="227"/>
      <c r="FF22" s="229"/>
    </row>
    <row r="23" spans="1:162" ht="12.75" customHeight="1">
      <c r="A23" s="230" t="s">
        <v>326</v>
      </c>
      <c r="B23" s="231"/>
      <c r="C23" s="231"/>
      <c r="D23" s="231"/>
      <c r="E23" s="231"/>
      <c r="F23" s="231"/>
      <c r="G23" s="231"/>
      <c r="H23" s="232"/>
      <c r="I23" s="248" t="s">
        <v>321</v>
      </c>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c r="BA23" s="249"/>
      <c r="BB23" s="249"/>
      <c r="BC23" s="249"/>
      <c r="BD23" s="249"/>
      <c r="BE23" s="249"/>
      <c r="BF23" s="249"/>
      <c r="BG23" s="249"/>
      <c r="BH23" s="249"/>
      <c r="BI23" s="249"/>
      <c r="BJ23" s="249"/>
      <c r="BK23" s="249"/>
      <c r="BL23" s="249"/>
      <c r="BM23" s="249"/>
      <c r="BN23" s="249"/>
      <c r="BO23" s="249"/>
      <c r="BP23" s="249"/>
      <c r="BQ23" s="249"/>
      <c r="BR23" s="249"/>
      <c r="BS23" s="249"/>
      <c r="BT23" s="249"/>
      <c r="BU23" s="249"/>
      <c r="BV23" s="249"/>
      <c r="BW23" s="249"/>
      <c r="BX23" s="249"/>
      <c r="BY23" s="249"/>
      <c r="BZ23" s="249"/>
      <c r="CA23" s="249"/>
      <c r="CB23" s="249"/>
      <c r="CC23" s="249"/>
      <c r="CD23" s="249"/>
      <c r="CE23" s="249"/>
      <c r="CF23" s="249"/>
      <c r="CG23" s="249"/>
      <c r="CH23" s="249"/>
      <c r="CI23" s="249"/>
      <c r="CJ23" s="249"/>
      <c r="CK23" s="249"/>
      <c r="CL23" s="249"/>
      <c r="CM23" s="249"/>
      <c r="CN23" s="235" t="s">
        <v>327</v>
      </c>
      <c r="CO23" s="231"/>
      <c r="CP23" s="231"/>
      <c r="CQ23" s="231"/>
      <c r="CR23" s="231"/>
      <c r="CS23" s="231"/>
      <c r="CT23" s="231"/>
      <c r="CU23" s="232"/>
      <c r="CV23" s="230" t="s">
        <v>66</v>
      </c>
      <c r="CW23" s="231"/>
      <c r="CX23" s="231"/>
      <c r="CY23" s="231"/>
      <c r="CZ23" s="231"/>
      <c r="DA23" s="231"/>
      <c r="DB23" s="231"/>
      <c r="DC23" s="231"/>
      <c r="DD23" s="231"/>
      <c r="DE23" s="232"/>
      <c r="DF23" s="83"/>
      <c r="DG23" s="226"/>
      <c r="DH23" s="227"/>
      <c r="DI23" s="227"/>
      <c r="DJ23" s="227"/>
      <c r="DK23" s="227"/>
      <c r="DL23" s="227"/>
      <c r="DM23" s="227"/>
      <c r="DN23" s="227"/>
      <c r="DO23" s="227"/>
      <c r="DP23" s="227"/>
      <c r="DQ23" s="227"/>
      <c r="DR23" s="227"/>
      <c r="DS23" s="228"/>
      <c r="DT23" s="226"/>
      <c r="DU23" s="227"/>
      <c r="DV23" s="227"/>
      <c r="DW23" s="227"/>
      <c r="DX23" s="227"/>
      <c r="DY23" s="227"/>
      <c r="DZ23" s="227"/>
      <c r="EA23" s="227"/>
      <c r="EB23" s="227"/>
      <c r="EC23" s="227"/>
      <c r="ED23" s="227"/>
      <c r="EE23" s="227"/>
      <c r="EF23" s="228"/>
      <c r="EG23" s="226"/>
      <c r="EH23" s="227"/>
      <c r="EI23" s="227"/>
      <c r="EJ23" s="227"/>
      <c r="EK23" s="227"/>
      <c r="EL23" s="227"/>
      <c r="EM23" s="227"/>
      <c r="EN23" s="227"/>
      <c r="EO23" s="227"/>
      <c r="EP23" s="227"/>
      <c r="EQ23" s="227"/>
      <c r="ER23" s="227"/>
      <c r="ES23" s="228"/>
      <c r="ET23" s="226"/>
      <c r="EU23" s="227"/>
      <c r="EV23" s="227"/>
      <c r="EW23" s="227"/>
      <c r="EX23" s="227"/>
      <c r="EY23" s="227"/>
      <c r="EZ23" s="227"/>
      <c r="FA23" s="227"/>
      <c r="FB23" s="227"/>
      <c r="FC23" s="227"/>
      <c r="FD23" s="227"/>
      <c r="FE23" s="227"/>
      <c r="FF23" s="229"/>
    </row>
    <row r="24" spans="1:162" ht="12.75" customHeight="1">
      <c r="A24" s="230" t="s">
        <v>328</v>
      </c>
      <c r="B24" s="231"/>
      <c r="C24" s="231"/>
      <c r="D24" s="231"/>
      <c r="E24" s="231"/>
      <c r="F24" s="231"/>
      <c r="G24" s="231"/>
      <c r="H24" s="232"/>
      <c r="I24" s="246" t="s">
        <v>329</v>
      </c>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c r="BX24" s="247"/>
      <c r="BY24" s="247"/>
      <c r="BZ24" s="247"/>
      <c r="CA24" s="247"/>
      <c r="CB24" s="247"/>
      <c r="CC24" s="247"/>
      <c r="CD24" s="247"/>
      <c r="CE24" s="247"/>
      <c r="CF24" s="247"/>
      <c r="CG24" s="247"/>
      <c r="CH24" s="247"/>
      <c r="CI24" s="247"/>
      <c r="CJ24" s="247"/>
      <c r="CK24" s="247"/>
      <c r="CL24" s="247"/>
      <c r="CM24" s="247"/>
      <c r="CN24" s="235" t="s">
        <v>330</v>
      </c>
      <c r="CO24" s="231"/>
      <c r="CP24" s="231"/>
      <c r="CQ24" s="231"/>
      <c r="CR24" s="231"/>
      <c r="CS24" s="231"/>
      <c r="CT24" s="231"/>
      <c r="CU24" s="232"/>
      <c r="CV24" s="230" t="s">
        <v>66</v>
      </c>
      <c r="CW24" s="231"/>
      <c r="CX24" s="231"/>
      <c r="CY24" s="231"/>
      <c r="CZ24" s="231"/>
      <c r="DA24" s="231"/>
      <c r="DB24" s="231"/>
      <c r="DC24" s="231"/>
      <c r="DD24" s="231"/>
      <c r="DE24" s="232"/>
      <c r="DF24" s="83"/>
      <c r="DG24" s="226">
        <f>'2025'!G38</f>
        <v>0</v>
      </c>
      <c r="DH24" s="227"/>
      <c r="DI24" s="227"/>
      <c r="DJ24" s="227"/>
      <c r="DK24" s="227"/>
      <c r="DL24" s="227"/>
      <c r="DM24" s="227"/>
      <c r="DN24" s="227"/>
      <c r="DO24" s="227"/>
      <c r="DP24" s="227"/>
      <c r="DQ24" s="227"/>
      <c r="DR24" s="227"/>
      <c r="DS24" s="228"/>
      <c r="DT24" s="226">
        <f>'2027'!G37</f>
        <v>0</v>
      </c>
      <c r="DU24" s="227"/>
      <c r="DV24" s="227"/>
      <c r="DW24" s="227"/>
      <c r="DX24" s="227"/>
      <c r="DY24" s="227"/>
      <c r="DZ24" s="227"/>
      <c r="EA24" s="227"/>
      <c r="EB24" s="227"/>
      <c r="EC24" s="227"/>
      <c r="ED24" s="227"/>
      <c r="EE24" s="227"/>
      <c r="EF24" s="228"/>
      <c r="EG24" s="226">
        <f>'2027'!G37</f>
        <v>0</v>
      </c>
      <c r="EH24" s="227"/>
      <c r="EI24" s="227"/>
      <c r="EJ24" s="227"/>
      <c r="EK24" s="227"/>
      <c r="EL24" s="227"/>
      <c r="EM24" s="227"/>
      <c r="EN24" s="227"/>
      <c r="EO24" s="227"/>
      <c r="EP24" s="227"/>
      <c r="EQ24" s="227"/>
      <c r="ER24" s="227"/>
      <c r="ES24" s="228"/>
      <c r="ET24" s="226"/>
      <c r="EU24" s="227"/>
      <c r="EV24" s="227"/>
      <c r="EW24" s="227"/>
      <c r="EX24" s="227"/>
      <c r="EY24" s="227"/>
      <c r="EZ24" s="227"/>
      <c r="FA24" s="227"/>
      <c r="FB24" s="227"/>
      <c r="FC24" s="227"/>
      <c r="FD24" s="227"/>
      <c r="FE24" s="227"/>
      <c r="FF24" s="229"/>
    </row>
    <row r="25" spans="1:162" ht="12.75" customHeight="1">
      <c r="A25" s="230"/>
      <c r="B25" s="231"/>
      <c r="C25" s="231"/>
      <c r="D25" s="231"/>
      <c r="E25" s="231"/>
      <c r="F25" s="231"/>
      <c r="G25" s="231"/>
      <c r="H25" s="232"/>
      <c r="I25" s="239" t="s">
        <v>307</v>
      </c>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c r="BW25" s="240"/>
      <c r="BX25" s="240"/>
      <c r="BY25" s="240"/>
      <c r="BZ25" s="240"/>
      <c r="CA25" s="240"/>
      <c r="CB25" s="240"/>
      <c r="CC25" s="240"/>
      <c r="CD25" s="240"/>
      <c r="CE25" s="240"/>
      <c r="CF25" s="240"/>
      <c r="CG25" s="240"/>
      <c r="CH25" s="240"/>
      <c r="CI25" s="240"/>
      <c r="CJ25" s="240"/>
      <c r="CK25" s="84"/>
      <c r="CL25" s="84"/>
      <c r="CM25" s="84"/>
      <c r="CN25" s="235" t="s">
        <v>331</v>
      </c>
      <c r="CO25" s="231"/>
      <c r="CP25" s="231"/>
      <c r="CQ25" s="231"/>
      <c r="CR25" s="231"/>
      <c r="CS25" s="231"/>
      <c r="CT25" s="231"/>
      <c r="CU25" s="232"/>
      <c r="CV25" s="230" t="s">
        <v>66</v>
      </c>
      <c r="CW25" s="231"/>
      <c r="CX25" s="231"/>
      <c r="CY25" s="231"/>
      <c r="CZ25" s="231"/>
      <c r="DA25" s="231"/>
      <c r="DB25" s="231"/>
      <c r="DC25" s="231"/>
      <c r="DD25" s="231"/>
      <c r="DE25" s="232"/>
      <c r="DF25" s="83"/>
      <c r="DG25" s="226"/>
      <c r="DH25" s="227"/>
      <c r="DI25" s="227"/>
      <c r="DJ25" s="227"/>
      <c r="DK25" s="227"/>
      <c r="DL25" s="227"/>
      <c r="DM25" s="227"/>
      <c r="DN25" s="227"/>
      <c r="DO25" s="227"/>
      <c r="DP25" s="227"/>
      <c r="DQ25" s="227"/>
      <c r="DR25" s="227"/>
      <c r="DS25" s="228"/>
      <c r="DT25" s="226"/>
      <c r="DU25" s="227"/>
      <c r="DV25" s="227"/>
      <c r="DW25" s="227"/>
      <c r="DX25" s="227"/>
      <c r="DY25" s="227"/>
      <c r="DZ25" s="227"/>
      <c r="EA25" s="227"/>
      <c r="EB25" s="227"/>
      <c r="EC25" s="227"/>
      <c r="ED25" s="227"/>
      <c r="EE25" s="227"/>
      <c r="EF25" s="228"/>
      <c r="EG25" s="226"/>
      <c r="EH25" s="227"/>
      <c r="EI25" s="227"/>
      <c r="EJ25" s="227"/>
      <c r="EK25" s="227"/>
      <c r="EL25" s="227"/>
      <c r="EM25" s="227"/>
      <c r="EN25" s="227"/>
      <c r="EO25" s="227"/>
      <c r="EP25" s="227"/>
      <c r="EQ25" s="227"/>
      <c r="ER25" s="227"/>
      <c r="ES25" s="228"/>
      <c r="ET25" s="226"/>
      <c r="EU25" s="227"/>
      <c r="EV25" s="227"/>
      <c r="EW25" s="227"/>
      <c r="EX25" s="227"/>
      <c r="EY25" s="227"/>
      <c r="EZ25" s="227"/>
      <c r="FA25" s="227"/>
      <c r="FB25" s="227"/>
      <c r="FC25" s="227"/>
      <c r="FD25" s="227"/>
      <c r="FE25" s="227"/>
      <c r="FF25" s="229"/>
    </row>
    <row r="26" spans="1:162" ht="12">
      <c r="A26" s="230" t="s">
        <v>332</v>
      </c>
      <c r="B26" s="231"/>
      <c r="C26" s="231"/>
      <c r="D26" s="231"/>
      <c r="E26" s="231"/>
      <c r="F26" s="231"/>
      <c r="G26" s="231"/>
      <c r="H26" s="232"/>
      <c r="I26" s="246" t="s">
        <v>108</v>
      </c>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c r="BE26" s="247"/>
      <c r="BF26" s="247"/>
      <c r="BG26" s="247"/>
      <c r="BH26" s="247"/>
      <c r="BI26" s="247"/>
      <c r="BJ26" s="247"/>
      <c r="BK26" s="247"/>
      <c r="BL26" s="247"/>
      <c r="BM26" s="247"/>
      <c r="BN26" s="247"/>
      <c r="BO26" s="247"/>
      <c r="BP26" s="247"/>
      <c r="BQ26" s="247"/>
      <c r="BR26" s="247"/>
      <c r="BS26" s="247"/>
      <c r="BT26" s="247"/>
      <c r="BU26" s="247"/>
      <c r="BV26" s="247"/>
      <c r="BW26" s="247"/>
      <c r="BX26" s="247"/>
      <c r="BY26" s="247"/>
      <c r="BZ26" s="247"/>
      <c r="CA26" s="247"/>
      <c r="CB26" s="247"/>
      <c r="CC26" s="247"/>
      <c r="CD26" s="247"/>
      <c r="CE26" s="247"/>
      <c r="CF26" s="247"/>
      <c r="CG26" s="247"/>
      <c r="CH26" s="247"/>
      <c r="CI26" s="247"/>
      <c r="CJ26" s="247"/>
      <c r="CK26" s="247"/>
      <c r="CL26" s="247"/>
      <c r="CM26" s="247"/>
      <c r="CN26" s="235" t="s">
        <v>333</v>
      </c>
      <c r="CO26" s="231"/>
      <c r="CP26" s="231"/>
      <c r="CQ26" s="231"/>
      <c r="CR26" s="231"/>
      <c r="CS26" s="231"/>
      <c r="CT26" s="231"/>
      <c r="CU26" s="232"/>
      <c r="CV26" s="230" t="s">
        <v>66</v>
      </c>
      <c r="CW26" s="231"/>
      <c r="CX26" s="231"/>
      <c r="CY26" s="231"/>
      <c r="CZ26" s="231"/>
      <c r="DA26" s="231"/>
      <c r="DB26" s="231"/>
      <c r="DC26" s="231"/>
      <c r="DD26" s="231"/>
      <c r="DE26" s="232"/>
      <c r="DF26" s="83"/>
      <c r="DG26" s="226">
        <v>0</v>
      </c>
      <c r="DH26" s="227"/>
      <c r="DI26" s="227"/>
      <c r="DJ26" s="227"/>
      <c r="DK26" s="227"/>
      <c r="DL26" s="227"/>
      <c r="DM26" s="227"/>
      <c r="DN26" s="227"/>
      <c r="DO26" s="227"/>
      <c r="DP26" s="227"/>
      <c r="DQ26" s="227"/>
      <c r="DR26" s="227"/>
      <c r="DS26" s="228"/>
      <c r="DT26" s="226">
        <v>0</v>
      </c>
      <c r="DU26" s="227"/>
      <c r="DV26" s="227"/>
      <c r="DW26" s="227"/>
      <c r="DX26" s="227"/>
      <c r="DY26" s="227"/>
      <c r="DZ26" s="227"/>
      <c r="EA26" s="227"/>
      <c r="EB26" s="227"/>
      <c r="EC26" s="227"/>
      <c r="ED26" s="227"/>
      <c r="EE26" s="227"/>
      <c r="EF26" s="228"/>
      <c r="EG26" s="226">
        <v>0</v>
      </c>
      <c r="EH26" s="227"/>
      <c r="EI26" s="227"/>
      <c r="EJ26" s="227"/>
      <c r="EK26" s="227"/>
      <c r="EL26" s="227"/>
      <c r="EM26" s="227"/>
      <c r="EN26" s="227"/>
      <c r="EO26" s="227"/>
      <c r="EP26" s="227"/>
      <c r="EQ26" s="227"/>
      <c r="ER26" s="227"/>
      <c r="ES26" s="228"/>
      <c r="ET26" s="226"/>
      <c r="EU26" s="227"/>
      <c r="EV26" s="227"/>
      <c r="EW26" s="227"/>
      <c r="EX26" s="227"/>
      <c r="EY26" s="227"/>
      <c r="EZ26" s="227"/>
      <c r="FA26" s="227"/>
      <c r="FB26" s="227"/>
      <c r="FC26" s="227"/>
      <c r="FD26" s="227"/>
      <c r="FE26" s="227"/>
      <c r="FF26" s="229"/>
    </row>
    <row r="27" spans="1:162" ht="24" customHeight="1">
      <c r="A27" s="230" t="s">
        <v>334</v>
      </c>
      <c r="B27" s="231"/>
      <c r="C27" s="231"/>
      <c r="D27" s="231"/>
      <c r="E27" s="231"/>
      <c r="F27" s="231"/>
      <c r="G27" s="231"/>
      <c r="H27" s="232"/>
      <c r="I27" s="248" t="s">
        <v>318</v>
      </c>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249"/>
      <c r="BW27" s="249"/>
      <c r="BX27" s="249"/>
      <c r="BY27" s="249"/>
      <c r="BZ27" s="249"/>
      <c r="CA27" s="249"/>
      <c r="CB27" s="249"/>
      <c r="CC27" s="249"/>
      <c r="CD27" s="249"/>
      <c r="CE27" s="249"/>
      <c r="CF27" s="249"/>
      <c r="CG27" s="249"/>
      <c r="CH27" s="249"/>
      <c r="CI27" s="249"/>
      <c r="CJ27" s="249"/>
      <c r="CK27" s="249"/>
      <c r="CL27" s="249"/>
      <c r="CM27" s="249"/>
      <c r="CN27" s="235" t="s">
        <v>335</v>
      </c>
      <c r="CO27" s="231"/>
      <c r="CP27" s="231"/>
      <c r="CQ27" s="231"/>
      <c r="CR27" s="231"/>
      <c r="CS27" s="231"/>
      <c r="CT27" s="231"/>
      <c r="CU27" s="232"/>
      <c r="CV27" s="230" t="s">
        <v>66</v>
      </c>
      <c r="CW27" s="231"/>
      <c r="CX27" s="231"/>
      <c r="CY27" s="231"/>
      <c r="CZ27" s="231"/>
      <c r="DA27" s="231"/>
      <c r="DB27" s="231"/>
      <c r="DC27" s="231"/>
      <c r="DD27" s="231"/>
      <c r="DE27" s="232"/>
      <c r="DF27" s="83"/>
      <c r="DG27" s="226"/>
      <c r="DH27" s="227"/>
      <c r="DI27" s="227"/>
      <c r="DJ27" s="227"/>
      <c r="DK27" s="227"/>
      <c r="DL27" s="227"/>
      <c r="DM27" s="227"/>
      <c r="DN27" s="227"/>
      <c r="DO27" s="227"/>
      <c r="DP27" s="227"/>
      <c r="DQ27" s="227"/>
      <c r="DR27" s="227"/>
      <c r="DS27" s="228"/>
      <c r="DT27" s="226"/>
      <c r="DU27" s="227"/>
      <c r="DV27" s="227"/>
      <c r="DW27" s="227"/>
      <c r="DX27" s="227"/>
      <c r="DY27" s="227"/>
      <c r="DZ27" s="227"/>
      <c r="EA27" s="227"/>
      <c r="EB27" s="227"/>
      <c r="EC27" s="227"/>
      <c r="ED27" s="227"/>
      <c r="EE27" s="227"/>
      <c r="EF27" s="228"/>
      <c r="EG27" s="226"/>
      <c r="EH27" s="227"/>
      <c r="EI27" s="227"/>
      <c r="EJ27" s="227"/>
      <c r="EK27" s="227"/>
      <c r="EL27" s="227"/>
      <c r="EM27" s="227"/>
      <c r="EN27" s="227"/>
      <c r="EO27" s="227"/>
      <c r="EP27" s="227"/>
      <c r="EQ27" s="227"/>
      <c r="ER27" s="227"/>
      <c r="ES27" s="228"/>
      <c r="ET27" s="226"/>
      <c r="EU27" s="227"/>
      <c r="EV27" s="227"/>
      <c r="EW27" s="227"/>
      <c r="EX27" s="227"/>
      <c r="EY27" s="227"/>
      <c r="EZ27" s="227"/>
      <c r="FA27" s="227"/>
      <c r="FB27" s="227"/>
      <c r="FC27" s="227"/>
      <c r="FD27" s="227"/>
      <c r="FE27" s="227"/>
      <c r="FF27" s="229"/>
    </row>
    <row r="28" spans="1:162" ht="12.75" customHeight="1">
      <c r="A28" s="230" t="s">
        <v>336</v>
      </c>
      <c r="B28" s="231"/>
      <c r="C28" s="231"/>
      <c r="D28" s="231"/>
      <c r="E28" s="231"/>
      <c r="F28" s="231"/>
      <c r="G28" s="231"/>
      <c r="H28" s="232"/>
      <c r="I28" s="248" t="s">
        <v>321</v>
      </c>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35" t="s">
        <v>337</v>
      </c>
      <c r="CO28" s="231"/>
      <c r="CP28" s="231"/>
      <c r="CQ28" s="231"/>
      <c r="CR28" s="231"/>
      <c r="CS28" s="231"/>
      <c r="CT28" s="231"/>
      <c r="CU28" s="232"/>
      <c r="CV28" s="230" t="s">
        <v>66</v>
      </c>
      <c r="CW28" s="231"/>
      <c r="CX28" s="231"/>
      <c r="CY28" s="231"/>
      <c r="CZ28" s="231"/>
      <c r="DA28" s="231"/>
      <c r="DB28" s="231"/>
      <c r="DC28" s="231"/>
      <c r="DD28" s="231"/>
      <c r="DE28" s="232"/>
      <c r="DF28" s="83"/>
      <c r="DG28" s="226"/>
      <c r="DH28" s="227"/>
      <c r="DI28" s="227"/>
      <c r="DJ28" s="227"/>
      <c r="DK28" s="227"/>
      <c r="DL28" s="227"/>
      <c r="DM28" s="227"/>
      <c r="DN28" s="227"/>
      <c r="DO28" s="227"/>
      <c r="DP28" s="227"/>
      <c r="DQ28" s="227"/>
      <c r="DR28" s="227"/>
      <c r="DS28" s="228"/>
      <c r="DT28" s="226"/>
      <c r="DU28" s="227"/>
      <c r="DV28" s="227"/>
      <c r="DW28" s="227"/>
      <c r="DX28" s="227"/>
      <c r="DY28" s="227"/>
      <c r="DZ28" s="227"/>
      <c r="EA28" s="227"/>
      <c r="EB28" s="227"/>
      <c r="EC28" s="227"/>
      <c r="ED28" s="227"/>
      <c r="EE28" s="227"/>
      <c r="EF28" s="228"/>
      <c r="EG28" s="226"/>
      <c r="EH28" s="227"/>
      <c r="EI28" s="227"/>
      <c r="EJ28" s="227"/>
      <c r="EK28" s="227"/>
      <c r="EL28" s="227"/>
      <c r="EM28" s="227"/>
      <c r="EN28" s="227"/>
      <c r="EO28" s="227"/>
      <c r="EP28" s="227"/>
      <c r="EQ28" s="227"/>
      <c r="ER28" s="227"/>
      <c r="ES28" s="228"/>
      <c r="ET28" s="226"/>
      <c r="EU28" s="227"/>
      <c r="EV28" s="227"/>
      <c r="EW28" s="227"/>
      <c r="EX28" s="227"/>
      <c r="EY28" s="227"/>
      <c r="EZ28" s="227"/>
      <c r="FA28" s="227"/>
      <c r="FB28" s="227"/>
      <c r="FC28" s="227"/>
      <c r="FD28" s="227"/>
      <c r="FE28" s="227"/>
      <c r="FF28" s="229"/>
    </row>
    <row r="29" spans="1:162" ht="12.75" thickBot="1">
      <c r="A29" s="230" t="s">
        <v>338</v>
      </c>
      <c r="B29" s="231"/>
      <c r="C29" s="231"/>
      <c r="D29" s="231"/>
      <c r="E29" s="231"/>
      <c r="F29" s="231"/>
      <c r="G29" s="231"/>
      <c r="H29" s="232"/>
      <c r="I29" s="246" t="s">
        <v>112</v>
      </c>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247"/>
      <c r="BT29" s="247"/>
      <c r="BU29" s="247"/>
      <c r="BV29" s="247"/>
      <c r="BW29" s="247"/>
      <c r="BX29" s="247"/>
      <c r="BY29" s="247"/>
      <c r="BZ29" s="247"/>
      <c r="CA29" s="247"/>
      <c r="CB29" s="247"/>
      <c r="CC29" s="247"/>
      <c r="CD29" s="247"/>
      <c r="CE29" s="247"/>
      <c r="CF29" s="247"/>
      <c r="CG29" s="247"/>
      <c r="CH29" s="247"/>
      <c r="CI29" s="247"/>
      <c r="CJ29" s="247"/>
      <c r="CK29" s="247"/>
      <c r="CL29" s="247"/>
      <c r="CM29" s="247"/>
      <c r="CN29" s="250" t="s">
        <v>339</v>
      </c>
      <c r="CO29" s="251"/>
      <c r="CP29" s="251"/>
      <c r="CQ29" s="251"/>
      <c r="CR29" s="251"/>
      <c r="CS29" s="251"/>
      <c r="CT29" s="251"/>
      <c r="CU29" s="252"/>
      <c r="CV29" s="253" t="s">
        <v>66</v>
      </c>
      <c r="CW29" s="251"/>
      <c r="CX29" s="251"/>
      <c r="CY29" s="251"/>
      <c r="CZ29" s="251"/>
      <c r="DA29" s="251"/>
      <c r="DB29" s="251"/>
      <c r="DC29" s="251"/>
      <c r="DD29" s="251"/>
      <c r="DE29" s="252"/>
      <c r="DF29" s="85"/>
      <c r="DG29" s="254">
        <f>DG30+DG32</f>
        <v>549500</v>
      </c>
      <c r="DH29" s="255"/>
      <c r="DI29" s="255"/>
      <c r="DJ29" s="255"/>
      <c r="DK29" s="255"/>
      <c r="DL29" s="255"/>
      <c r="DM29" s="255"/>
      <c r="DN29" s="255"/>
      <c r="DO29" s="255"/>
      <c r="DP29" s="255"/>
      <c r="DQ29" s="255"/>
      <c r="DR29" s="255"/>
      <c r="DS29" s="256"/>
      <c r="DT29" s="254">
        <f t="shared" ref="DT29" si="6">DT30+DT32</f>
        <v>549500</v>
      </c>
      <c r="DU29" s="255"/>
      <c r="DV29" s="255"/>
      <c r="DW29" s="255"/>
      <c r="DX29" s="255"/>
      <c r="DY29" s="255"/>
      <c r="DZ29" s="255"/>
      <c r="EA29" s="255"/>
      <c r="EB29" s="255"/>
      <c r="EC29" s="255"/>
      <c r="ED29" s="255"/>
      <c r="EE29" s="255"/>
      <c r="EF29" s="256"/>
      <c r="EG29" s="254">
        <f t="shared" ref="EG29" si="7">EG30+EG32</f>
        <v>549500</v>
      </c>
      <c r="EH29" s="255"/>
      <c r="EI29" s="255"/>
      <c r="EJ29" s="255"/>
      <c r="EK29" s="255"/>
      <c r="EL29" s="255"/>
      <c r="EM29" s="255"/>
      <c r="EN29" s="255"/>
      <c r="EO29" s="255"/>
      <c r="EP29" s="255"/>
      <c r="EQ29" s="255"/>
      <c r="ER29" s="255"/>
      <c r="ES29" s="256"/>
      <c r="ET29" s="254"/>
      <c r="EU29" s="255"/>
      <c r="EV29" s="255"/>
      <c r="EW29" s="255"/>
      <c r="EX29" s="255"/>
      <c r="EY29" s="255"/>
      <c r="EZ29" s="255"/>
      <c r="FA29" s="255"/>
      <c r="FB29" s="255"/>
      <c r="FC29" s="255"/>
      <c r="FD29" s="255"/>
      <c r="FE29" s="255"/>
      <c r="FF29" s="257"/>
    </row>
    <row r="30" spans="1:162" ht="24" customHeight="1">
      <c r="A30" s="230" t="s">
        <v>340</v>
      </c>
      <c r="B30" s="231"/>
      <c r="C30" s="231"/>
      <c r="D30" s="231"/>
      <c r="E30" s="231"/>
      <c r="F30" s="231"/>
      <c r="G30" s="231"/>
      <c r="H30" s="232"/>
      <c r="I30" s="248" t="s">
        <v>318</v>
      </c>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49"/>
      <c r="AY30" s="249"/>
      <c r="AZ30" s="249"/>
      <c r="BA30" s="249"/>
      <c r="BB30" s="249"/>
      <c r="BC30" s="249"/>
      <c r="BD30" s="249"/>
      <c r="BE30" s="249"/>
      <c r="BF30" s="249"/>
      <c r="BG30" s="249"/>
      <c r="BH30" s="249"/>
      <c r="BI30" s="249"/>
      <c r="BJ30" s="249"/>
      <c r="BK30" s="249"/>
      <c r="BL30" s="249"/>
      <c r="BM30" s="249"/>
      <c r="BN30" s="249"/>
      <c r="BO30" s="249"/>
      <c r="BP30" s="249"/>
      <c r="BQ30" s="249"/>
      <c r="BR30" s="249"/>
      <c r="BS30" s="249"/>
      <c r="BT30" s="249"/>
      <c r="BU30" s="249"/>
      <c r="BV30" s="249"/>
      <c r="BW30" s="249"/>
      <c r="BX30" s="249"/>
      <c r="BY30" s="249"/>
      <c r="BZ30" s="249"/>
      <c r="CA30" s="249"/>
      <c r="CB30" s="249"/>
      <c r="CC30" s="249"/>
      <c r="CD30" s="249"/>
      <c r="CE30" s="249"/>
      <c r="CF30" s="249"/>
      <c r="CG30" s="249"/>
      <c r="CH30" s="249"/>
      <c r="CI30" s="249"/>
      <c r="CJ30" s="249"/>
      <c r="CK30" s="249"/>
      <c r="CL30" s="249"/>
      <c r="CM30" s="249"/>
      <c r="CN30" s="259" t="s">
        <v>341</v>
      </c>
      <c r="CO30" s="215"/>
      <c r="CP30" s="215"/>
      <c r="CQ30" s="215"/>
      <c r="CR30" s="215"/>
      <c r="CS30" s="215"/>
      <c r="CT30" s="215"/>
      <c r="CU30" s="216"/>
      <c r="CV30" s="214" t="s">
        <v>66</v>
      </c>
      <c r="CW30" s="215"/>
      <c r="CX30" s="215"/>
      <c r="CY30" s="215"/>
      <c r="CZ30" s="215"/>
      <c r="DA30" s="215"/>
      <c r="DB30" s="215"/>
      <c r="DC30" s="215"/>
      <c r="DD30" s="215"/>
      <c r="DE30" s="216"/>
      <c r="DF30" s="82"/>
      <c r="DG30" s="220">
        <f>'2025'!H38+'2025'!H48</f>
        <v>549500</v>
      </c>
      <c r="DH30" s="221"/>
      <c r="DI30" s="221"/>
      <c r="DJ30" s="221"/>
      <c r="DK30" s="221"/>
      <c r="DL30" s="221"/>
      <c r="DM30" s="221"/>
      <c r="DN30" s="221"/>
      <c r="DO30" s="221"/>
      <c r="DP30" s="221"/>
      <c r="DQ30" s="221"/>
      <c r="DR30" s="221"/>
      <c r="DS30" s="258"/>
      <c r="DT30" s="220">
        <f>'2027'!H37+'2027'!H47</f>
        <v>549500</v>
      </c>
      <c r="DU30" s="221"/>
      <c r="DV30" s="221"/>
      <c r="DW30" s="221"/>
      <c r="DX30" s="221"/>
      <c r="DY30" s="221"/>
      <c r="DZ30" s="221"/>
      <c r="EA30" s="221"/>
      <c r="EB30" s="221"/>
      <c r="EC30" s="221"/>
      <c r="ED30" s="221"/>
      <c r="EE30" s="221"/>
      <c r="EF30" s="258"/>
      <c r="EG30" s="220">
        <f>'2027'!H37+'2027'!H47</f>
        <v>549500</v>
      </c>
      <c r="EH30" s="221"/>
      <c r="EI30" s="221"/>
      <c r="EJ30" s="221"/>
      <c r="EK30" s="221"/>
      <c r="EL30" s="221"/>
      <c r="EM30" s="221"/>
      <c r="EN30" s="221"/>
      <c r="EO30" s="221"/>
      <c r="EP30" s="221"/>
      <c r="EQ30" s="221"/>
      <c r="ER30" s="221"/>
      <c r="ES30" s="258"/>
      <c r="ET30" s="220"/>
      <c r="EU30" s="221"/>
      <c r="EV30" s="221"/>
      <c r="EW30" s="221"/>
      <c r="EX30" s="221"/>
      <c r="EY30" s="221"/>
      <c r="EZ30" s="221"/>
      <c r="FA30" s="221"/>
      <c r="FB30" s="221"/>
      <c r="FC30" s="221"/>
      <c r="FD30" s="221"/>
      <c r="FE30" s="221"/>
      <c r="FF30" s="222"/>
    </row>
    <row r="31" spans="1:162" ht="12.75" customHeight="1">
      <c r="A31" s="230"/>
      <c r="B31" s="231"/>
      <c r="C31" s="231"/>
      <c r="D31" s="231"/>
      <c r="E31" s="231"/>
      <c r="F31" s="231"/>
      <c r="G31" s="231"/>
      <c r="H31" s="232"/>
      <c r="I31" s="239" t="s">
        <v>307</v>
      </c>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0"/>
      <c r="BY31" s="240"/>
      <c r="BZ31" s="240"/>
      <c r="CA31" s="240"/>
      <c r="CB31" s="240"/>
      <c r="CC31" s="240"/>
      <c r="CD31" s="240"/>
      <c r="CE31" s="240"/>
      <c r="CF31" s="240"/>
      <c r="CG31" s="240"/>
      <c r="CH31" s="240"/>
      <c r="CI31" s="240"/>
      <c r="CJ31" s="240"/>
      <c r="CK31" s="84"/>
      <c r="CL31" s="84"/>
      <c r="CM31" s="84"/>
      <c r="CN31" s="235" t="s">
        <v>342</v>
      </c>
      <c r="CO31" s="231"/>
      <c r="CP31" s="231"/>
      <c r="CQ31" s="231"/>
      <c r="CR31" s="231"/>
      <c r="CS31" s="231"/>
      <c r="CT31" s="231"/>
      <c r="CU31" s="232"/>
      <c r="CV31" s="230" t="s">
        <v>66</v>
      </c>
      <c r="CW31" s="231"/>
      <c r="CX31" s="231"/>
      <c r="CY31" s="231"/>
      <c r="CZ31" s="231"/>
      <c r="DA31" s="231"/>
      <c r="DB31" s="231"/>
      <c r="DC31" s="231"/>
      <c r="DD31" s="231"/>
      <c r="DE31" s="232"/>
      <c r="DF31" s="83"/>
      <c r="DG31" s="226"/>
      <c r="DH31" s="227"/>
      <c r="DI31" s="227"/>
      <c r="DJ31" s="227"/>
      <c r="DK31" s="227"/>
      <c r="DL31" s="227"/>
      <c r="DM31" s="227"/>
      <c r="DN31" s="227"/>
      <c r="DO31" s="227"/>
      <c r="DP31" s="227"/>
      <c r="DQ31" s="227"/>
      <c r="DR31" s="227"/>
      <c r="DS31" s="228"/>
      <c r="DT31" s="226"/>
      <c r="DU31" s="227"/>
      <c r="DV31" s="227"/>
      <c r="DW31" s="227"/>
      <c r="DX31" s="227"/>
      <c r="DY31" s="227"/>
      <c r="DZ31" s="227"/>
      <c r="EA31" s="227"/>
      <c r="EB31" s="227"/>
      <c r="EC31" s="227"/>
      <c r="ED31" s="227"/>
      <c r="EE31" s="227"/>
      <c r="EF31" s="228"/>
      <c r="EG31" s="226"/>
      <c r="EH31" s="227"/>
      <c r="EI31" s="227"/>
      <c r="EJ31" s="227"/>
      <c r="EK31" s="227"/>
      <c r="EL31" s="227"/>
      <c r="EM31" s="227"/>
      <c r="EN31" s="227"/>
      <c r="EO31" s="227"/>
      <c r="EP31" s="227"/>
      <c r="EQ31" s="227"/>
      <c r="ER31" s="227"/>
      <c r="ES31" s="228"/>
      <c r="ET31" s="226"/>
      <c r="EU31" s="227"/>
      <c r="EV31" s="227"/>
      <c r="EW31" s="227"/>
      <c r="EX31" s="227"/>
      <c r="EY31" s="227"/>
      <c r="EZ31" s="227"/>
      <c r="FA31" s="227"/>
      <c r="FB31" s="227"/>
      <c r="FC31" s="227"/>
      <c r="FD31" s="227"/>
      <c r="FE31" s="227"/>
      <c r="FF31" s="229"/>
    </row>
    <row r="32" spans="1:162" ht="12">
      <c r="A32" s="230" t="s">
        <v>343</v>
      </c>
      <c r="B32" s="231"/>
      <c r="C32" s="231"/>
      <c r="D32" s="231"/>
      <c r="E32" s="231"/>
      <c r="F32" s="231"/>
      <c r="G32" s="231"/>
      <c r="H32" s="232"/>
      <c r="I32" s="248" t="s">
        <v>344</v>
      </c>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49"/>
      <c r="BN32" s="249"/>
      <c r="BO32" s="249"/>
      <c r="BP32" s="249"/>
      <c r="BQ32" s="249"/>
      <c r="BR32" s="249"/>
      <c r="BS32" s="249"/>
      <c r="BT32" s="249"/>
      <c r="BU32" s="249"/>
      <c r="BV32" s="249"/>
      <c r="BW32" s="249"/>
      <c r="BX32" s="249"/>
      <c r="BY32" s="249"/>
      <c r="BZ32" s="249"/>
      <c r="CA32" s="249"/>
      <c r="CB32" s="249"/>
      <c r="CC32" s="249"/>
      <c r="CD32" s="249"/>
      <c r="CE32" s="249"/>
      <c r="CF32" s="249"/>
      <c r="CG32" s="249"/>
      <c r="CH32" s="249"/>
      <c r="CI32" s="249"/>
      <c r="CJ32" s="249"/>
      <c r="CK32" s="249"/>
      <c r="CL32" s="249"/>
      <c r="CM32" s="249"/>
      <c r="CN32" s="235" t="s">
        <v>345</v>
      </c>
      <c r="CO32" s="231"/>
      <c r="CP32" s="231"/>
      <c r="CQ32" s="231"/>
      <c r="CR32" s="231"/>
      <c r="CS32" s="231"/>
      <c r="CT32" s="231"/>
      <c r="CU32" s="232"/>
      <c r="CV32" s="230" t="s">
        <v>66</v>
      </c>
      <c r="CW32" s="231"/>
      <c r="CX32" s="231"/>
      <c r="CY32" s="231"/>
      <c r="CZ32" s="231"/>
      <c r="DA32" s="231"/>
      <c r="DB32" s="231"/>
      <c r="DC32" s="231"/>
      <c r="DD32" s="231"/>
      <c r="DE32" s="232"/>
      <c r="DF32" s="83"/>
      <c r="DG32" s="226"/>
      <c r="DH32" s="227"/>
      <c r="DI32" s="227"/>
      <c r="DJ32" s="227"/>
      <c r="DK32" s="227"/>
      <c r="DL32" s="227"/>
      <c r="DM32" s="227"/>
      <c r="DN32" s="227"/>
      <c r="DO32" s="227"/>
      <c r="DP32" s="227"/>
      <c r="DQ32" s="227"/>
      <c r="DR32" s="227"/>
      <c r="DS32" s="228"/>
      <c r="DT32" s="226"/>
      <c r="DU32" s="227"/>
      <c r="DV32" s="227"/>
      <c r="DW32" s="227"/>
      <c r="DX32" s="227"/>
      <c r="DY32" s="227"/>
      <c r="DZ32" s="227"/>
      <c r="EA32" s="227"/>
      <c r="EB32" s="227"/>
      <c r="EC32" s="227"/>
      <c r="ED32" s="227"/>
      <c r="EE32" s="227"/>
      <c r="EF32" s="228"/>
      <c r="EG32" s="226"/>
      <c r="EH32" s="227"/>
      <c r="EI32" s="227"/>
      <c r="EJ32" s="227"/>
      <c r="EK32" s="227"/>
      <c r="EL32" s="227"/>
      <c r="EM32" s="227"/>
      <c r="EN32" s="227"/>
      <c r="EO32" s="227"/>
      <c r="EP32" s="227"/>
      <c r="EQ32" s="227"/>
      <c r="ER32" s="227"/>
      <c r="ES32" s="228"/>
      <c r="ET32" s="226"/>
      <c r="EU32" s="227"/>
      <c r="EV32" s="227"/>
      <c r="EW32" s="227"/>
      <c r="EX32" s="227"/>
      <c r="EY32" s="227"/>
      <c r="EZ32" s="227"/>
      <c r="FA32" s="227"/>
      <c r="FB32" s="227"/>
      <c r="FC32" s="227"/>
      <c r="FD32" s="227"/>
      <c r="FE32" s="227"/>
      <c r="FF32" s="229"/>
    </row>
    <row r="33" spans="1:162" ht="24" customHeight="1">
      <c r="A33" s="230" t="s">
        <v>285</v>
      </c>
      <c r="B33" s="231"/>
      <c r="C33" s="231"/>
      <c r="D33" s="231"/>
      <c r="E33" s="231"/>
      <c r="F33" s="231"/>
      <c r="G33" s="231"/>
      <c r="H33" s="232"/>
      <c r="I33" s="239" t="s">
        <v>346</v>
      </c>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0"/>
      <c r="BC33" s="260"/>
      <c r="BD33" s="260"/>
      <c r="BE33" s="260"/>
      <c r="BF33" s="260"/>
      <c r="BG33" s="260"/>
      <c r="BH33" s="260"/>
      <c r="BI33" s="260"/>
      <c r="BJ33" s="260"/>
      <c r="BK33" s="260"/>
      <c r="BL33" s="260"/>
      <c r="BM33" s="260"/>
      <c r="BN33" s="260"/>
      <c r="BO33" s="260"/>
      <c r="BP33" s="260"/>
      <c r="BQ33" s="260"/>
      <c r="BR33" s="260"/>
      <c r="BS33" s="260"/>
      <c r="BT33" s="260"/>
      <c r="BU33" s="260"/>
      <c r="BV33" s="260"/>
      <c r="BW33" s="260"/>
      <c r="BX33" s="260"/>
      <c r="BY33" s="260"/>
      <c r="BZ33" s="260"/>
      <c r="CA33" s="260"/>
      <c r="CB33" s="260"/>
      <c r="CC33" s="260"/>
      <c r="CD33" s="260"/>
      <c r="CE33" s="260"/>
      <c r="CF33" s="260"/>
      <c r="CG33" s="260"/>
      <c r="CH33" s="260"/>
      <c r="CI33" s="260"/>
      <c r="CJ33" s="260"/>
      <c r="CK33" s="260"/>
      <c r="CL33" s="260"/>
      <c r="CM33" s="260"/>
      <c r="CN33" s="235" t="s">
        <v>347</v>
      </c>
      <c r="CO33" s="231"/>
      <c r="CP33" s="231"/>
      <c r="CQ33" s="231"/>
      <c r="CR33" s="231"/>
      <c r="CS33" s="231"/>
      <c r="CT33" s="231"/>
      <c r="CU33" s="232"/>
      <c r="CV33" s="230" t="s">
        <v>66</v>
      </c>
      <c r="CW33" s="231"/>
      <c r="CX33" s="231"/>
      <c r="CY33" s="231"/>
      <c r="CZ33" s="231"/>
      <c r="DA33" s="231"/>
      <c r="DB33" s="231"/>
      <c r="DC33" s="231"/>
      <c r="DD33" s="231"/>
      <c r="DE33" s="232"/>
      <c r="DF33" s="83"/>
      <c r="DG33" s="226">
        <f>DG15</f>
        <v>1847148.7000000002</v>
      </c>
      <c r="DH33" s="227"/>
      <c r="DI33" s="227"/>
      <c r="DJ33" s="227"/>
      <c r="DK33" s="227"/>
      <c r="DL33" s="227"/>
      <c r="DM33" s="227"/>
      <c r="DN33" s="227"/>
      <c r="DO33" s="227"/>
      <c r="DP33" s="227"/>
      <c r="DQ33" s="227"/>
      <c r="DR33" s="227"/>
      <c r="DS33" s="228"/>
      <c r="DT33" s="226">
        <f t="shared" ref="DT33" si="8">DT15</f>
        <v>2678226.5500000003</v>
      </c>
      <c r="DU33" s="227"/>
      <c r="DV33" s="227"/>
      <c r="DW33" s="227"/>
      <c r="DX33" s="227"/>
      <c r="DY33" s="227"/>
      <c r="DZ33" s="227"/>
      <c r="EA33" s="227"/>
      <c r="EB33" s="227"/>
      <c r="EC33" s="227"/>
      <c r="ED33" s="227"/>
      <c r="EE33" s="227"/>
      <c r="EF33" s="228"/>
      <c r="EG33" s="226">
        <f t="shared" ref="EG33" si="9">EG15</f>
        <v>2758925.72</v>
      </c>
      <c r="EH33" s="227"/>
      <c r="EI33" s="227"/>
      <c r="EJ33" s="227"/>
      <c r="EK33" s="227"/>
      <c r="EL33" s="227"/>
      <c r="EM33" s="227"/>
      <c r="EN33" s="227"/>
      <c r="EO33" s="227"/>
      <c r="EP33" s="227"/>
      <c r="EQ33" s="227"/>
      <c r="ER33" s="227"/>
      <c r="ES33" s="228"/>
      <c r="ET33" s="226"/>
      <c r="EU33" s="227"/>
      <c r="EV33" s="227"/>
      <c r="EW33" s="227"/>
      <c r="EX33" s="227"/>
      <c r="EY33" s="227"/>
      <c r="EZ33" s="227"/>
      <c r="FA33" s="227"/>
      <c r="FB33" s="227"/>
      <c r="FC33" s="227"/>
      <c r="FD33" s="227"/>
      <c r="FE33" s="227"/>
      <c r="FF33" s="229"/>
    </row>
    <row r="34" spans="1:162" ht="24" customHeight="1">
      <c r="A34" s="230" t="s">
        <v>286</v>
      </c>
      <c r="B34" s="231"/>
      <c r="C34" s="231"/>
      <c r="D34" s="231"/>
      <c r="E34" s="231"/>
      <c r="F34" s="231"/>
      <c r="G34" s="231"/>
      <c r="H34" s="232"/>
      <c r="I34" s="239" t="s">
        <v>348</v>
      </c>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c r="BD34" s="260"/>
      <c r="BE34" s="260"/>
      <c r="BF34" s="260"/>
      <c r="BG34" s="260"/>
      <c r="BH34" s="260"/>
      <c r="BI34" s="260"/>
      <c r="BJ34" s="260"/>
      <c r="BK34" s="260"/>
      <c r="BL34" s="260"/>
      <c r="BM34" s="260"/>
      <c r="BN34" s="260"/>
      <c r="BO34" s="260"/>
      <c r="BP34" s="260"/>
      <c r="BQ34" s="260"/>
      <c r="BR34" s="260"/>
      <c r="BS34" s="260"/>
      <c r="BT34" s="260"/>
      <c r="BU34" s="260"/>
      <c r="BV34" s="260"/>
      <c r="BW34" s="260"/>
      <c r="BX34" s="260"/>
      <c r="BY34" s="260"/>
      <c r="BZ34" s="260"/>
      <c r="CA34" s="260"/>
      <c r="CB34" s="260"/>
      <c r="CC34" s="260"/>
      <c r="CD34" s="260"/>
      <c r="CE34" s="260"/>
      <c r="CF34" s="260"/>
      <c r="CG34" s="260"/>
      <c r="CH34" s="260"/>
      <c r="CI34" s="260"/>
      <c r="CJ34" s="260"/>
      <c r="CK34" s="260"/>
      <c r="CL34" s="260"/>
      <c r="CM34" s="260"/>
      <c r="CN34" s="235" t="s">
        <v>349</v>
      </c>
      <c r="CO34" s="231"/>
      <c r="CP34" s="231"/>
      <c r="CQ34" s="231"/>
      <c r="CR34" s="231"/>
      <c r="CS34" s="231"/>
      <c r="CT34" s="231"/>
      <c r="CU34" s="232"/>
      <c r="CV34" s="230" t="s">
        <v>66</v>
      </c>
      <c r="CW34" s="231"/>
      <c r="CX34" s="231"/>
      <c r="CY34" s="231"/>
      <c r="CZ34" s="231"/>
      <c r="DA34" s="231"/>
      <c r="DB34" s="231"/>
      <c r="DC34" s="231"/>
      <c r="DD34" s="231"/>
      <c r="DE34" s="232"/>
      <c r="DF34" s="83"/>
      <c r="DG34" s="226"/>
      <c r="DH34" s="227"/>
      <c r="DI34" s="227"/>
      <c r="DJ34" s="227"/>
      <c r="DK34" s="227"/>
      <c r="DL34" s="227"/>
      <c r="DM34" s="227"/>
      <c r="DN34" s="227"/>
      <c r="DO34" s="227"/>
      <c r="DP34" s="227"/>
      <c r="DQ34" s="227"/>
      <c r="DR34" s="227"/>
      <c r="DS34" s="228"/>
      <c r="DT34" s="226"/>
      <c r="DU34" s="227"/>
      <c r="DV34" s="227"/>
      <c r="DW34" s="227"/>
      <c r="DX34" s="227"/>
      <c r="DY34" s="227"/>
      <c r="DZ34" s="227"/>
      <c r="EA34" s="227"/>
      <c r="EB34" s="227"/>
      <c r="EC34" s="227"/>
      <c r="ED34" s="227"/>
      <c r="EE34" s="227"/>
      <c r="EF34" s="228"/>
      <c r="EG34" s="226"/>
      <c r="EH34" s="227"/>
      <c r="EI34" s="227"/>
      <c r="EJ34" s="227"/>
      <c r="EK34" s="227"/>
      <c r="EL34" s="227"/>
      <c r="EM34" s="227"/>
      <c r="EN34" s="227"/>
      <c r="EO34" s="227"/>
      <c r="EP34" s="227"/>
      <c r="EQ34" s="227"/>
      <c r="ER34" s="227"/>
      <c r="ES34" s="228"/>
      <c r="ET34" s="226"/>
      <c r="EU34" s="227"/>
      <c r="EV34" s="227"/>
      <c r="EW34" s="227"/>
      <c r="EX34" s="227"/>
      <c r="EY34" s="227"/>
      <c r="EZ34" s="227"/>
      <c r="FA34" s="227"/>
      <c r="FB34" s="227"/>
      <c r="FC34" s="227"/>
      <c r="FD34" s="227"/>
      <c r="FE34" s="227"/>
      <c r="FF34" s="229"/>
    </row>
    <row r="35" spans="1:162">
      <c r="A35" s="261"/>
      <c r="B35" s="262"/>
      <c r="C35" s="262"/>
      <c r="D35" s="262"/>
      <c r="E35" s="262"/>
      <c r="F35" s="262"/>
      <c r="G35" s="262"/>
      <c r="H35" s="263"/>
      <c r="I35" s="267" t="s">
        <v>118</v>
      </c>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8"/>
      <c r="BY35" s="268"/>
      <c r="BZ35" s="268"/>
      <c r="CA35" s="268"/>
      <c r="CB35" s="268"/>
      <c r="CC35" s="268"/>
      <c r="CD35" s="268"/>
      <c r="CE35" s="268"/>
      <c r="CF35" s="268"/>
      <c r="CG35" s="268"/>
      <c r="CH35" s="268"/>
      <c r="CI35" s="268"/>
      <c r="CJ35" s="268"/>
      <c r="CK35" s="268"/>
      <c r="CL35" s="268"/>
      <c r="CM35" s="269"/>
      <c r="CN35" s="270" t="s">
        <v>350</v>
      </c>
      <c r="CO35" s="262"/>
      <c r="CP35" s="262"/>
      <c r="CQ35" s="262"/>
      <c r="CR35" s="262"/>
      <c r="CS35" s="262"/>
      <c r="CT35" s="262"/>
      <c r="CU35" s="263"/>
      <c r="CV35" s="261"/>
      <c r="CW35" s="262"/>
      <c r="CX35" s="262"/>
      <c r="CY35" s="262"/>
      <c r="CZ35" s="262"/>
      <c r="DA35" s="262"/>
      <c r="DB35" s="262"/>
      <c r="DC35" s="262"/>
      <c r="DD35" s="262"/>
      <c r="DE35" s="263"/>
      <c r="DF35" s="86"/>
      <c r="DG35" s="275"/>
      <c r="DH35" s="276"/>
      <c r="DI35" s="276"/>
      <c r="DJ35" s="276"/>
      <c r="DK35" s="276"/>
      <c r="DL35" s="276"/>
      <c r="DM35" s="276"/>
      <c r="DN35" s="276"/>
      <c r="DO35" s="276"/>
      <c r="DP35" s="276"/>
      <c r="DQ35" s="276"/>
      <c r="DR35" s="276"/>
      <c r="DS35" s="277"/>
      <c r="DT35" s="275"/>
      <c r="DU35" s="276"/>
      <c r="DV35" s="276"/>
      <c r="DW35" s="276"/>
      <c r="DX35" s="276"/>
      <c r="DY35" s="276"/>
      <c r="DZ35" s="276"/>
      <c r="EA35" s="276"/>
      <c r="EB35" s="276"/>
      <c r="EC35" s="276"/>
      <c r="ED35" s="276"/>
      <c r="EE35" s="276"/>
      <c r="EF35" s="277"/>
      <c r="EG35" s="275"/>
      <c r="EH35" s="276"/>
      <c r="EI35" s="276"/>
      <c r="EJ35" s="276"/>
      <c r="EK35" s="276"/>
      <c r="EL35" s="276"/>
      <c r="EM35" s="276"/>
      <c r="EN35" s="276"/>
      <c r="EO35" s="276"/>
      <c r="EP35" s="276"/>
      <c r="EQ35" s="276"/>
      <c r="ER35" s="276"/>
      <c r="ES35" s="277"/>
      <c r="ET35" s="275"/>
      <c r="EU35" s="276"/>
      <c r="EV35" s="276"/>
      <c r="EW35" s="276"/>
      <c r="EX35" s="276"/>
      <c r="EY35" s="276"/>
      <c r="EZ35" s="276"/>
      <c r="FA35" s="276"/>
      <c r="FB35" s="276"/>
      <c r="FC35" s="276"/>
      <c r="FD35" s="276"/>
      <c r="FE35" s="276"/>
      <c r="FF35" s="281"/>
    </row>
    <row r="36" spans="1:162" ht="12" thickBot="1">
      <c r="A36" s="264"/>
      <c r="B36" s="265"/>
      <c r="C36" s="265"/>
      <c r="D36" s="265"/>
      <c r="E36" s="265"/>
      <c r="F36" s="265"/>
      <c r="G36" s="265"/>
      <c r="H36" s="266"/>
      <c r="I36" s="300"/>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c r="CB36" s="301"/>
      <c r="CC36" s="301"/>
      <c r="CD36" s="301"/>
      <c r="CE36" s="301"/>
      <c r="CF36" s="301"/>
      <c r="CG36" s="301"/>
      <c r="CH36" s="301"/>
      <c r="CI36" s="301"/>
      <c r="CJ36" s="301"/>
      <c r="CK36" s="301"/>
      <c r="CL36" s="301"/>
      <c r="CM36" s="301"/>
      <c r="CN36" s="271"/>
      <c r="CO36" s="272"/>
      <c r="CP36" s="272"/>
      <c r="CQ36" s="272"/>
      <c r="CR36" s="272"/>
      <c r="CS36" s="272"/>
      <c r="CT36" s="272"/>
      <c r="CU36" s="273"/>
      <c r="CV36" s="274"/>
      <c r="CW36" s="272"/>
      <c r="CX36" s="272"/>
      <c r="CY36" s="272"/>
      <c r="CZ36" s="272"/>
      <c r="DA36" s="272"/>
      <c r="DB36" s="272"/>
      <c r="DC36" s="272"/>
      <c r="DD36" s="272"/>
      <c r="DE36" s="273"/>
      <c r="DF36" s="87"/>
      <c r="DG36" s="278"/>
      <c r="DH36" s="279"/>
      <c r="DI36" s="279"/>
      <c r="DJ36" s="279"/>
      <c r="DK36" s="279"/>
      <c r="DL36" s="279"/>
      <c r="DM36" s="279"/>
      <c r="DN36" s="279"/>
      <c r="DO36" s="279"/>
      <c r="DP36" s="279"/>
      <c r="DQ36" s="279"/>
      <c r="DR36" s="279"/>
      <c r="DS36" s="280"/>
      <c r="DT36" s="278"/>
      <c r="DU36" s="279"/>
      <c r="DV36" s="279"/>
      <c r="DW36" s="279"/>
      <c r="DX36" s="279"/>
      <c r="DY36" s="279"/>
      <c r="DZ36" s="279"/>
      <c r="EA36" s="279"/>
      <c r="EB36" s="279"/>
      <c r="EC36" s="279"/>
      <c r="ED36" s="279"/>
      <c r="EE36" s="279"/>
      <c r="EF36" s="280"/>
      <c r="EG36" s="278"/>
      <c r="EH36" s="279"/>
      <c r="EI36" s="279"/>
      <c r="EJ36" s="279"/>
      <c r="EK36" s="279"/>
      <c r="EL36" s="279"/>
      <c r="EM36" s="279"/>
      <c r="EN36" s="279"/>
      <c r="EO36" s="279"/>
      <c r="EP36" s="279"/>
      <c r="EQ36" s="279"/>
      <c r="ER36" s="279"/>
      <c r="ES36" s="280"/>
      <c r="ET36" s="278"/>
      <c r="EU36" s="279"/>
      <c r="EV36" s="279"/>
      <c r="EW36" s="279"/>
      <c r="EX36" s="279"/>
      <c r="EY36" s="279"/>
      <c r="EZ36" s="279"/>
      <c r="FA36" s="279"/>
      <c r="FB36" s="279"/>
      <c r="FC36" s="279"/>
      <c r="FD36" s="279"/>
      <c r="FE36" s="279"/>
      <c r="FF36" s="282"/>
    </row>
    <row r="37" spans="1:162" ht="4.5"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8"/>
      <c r="BZ37" s="88"/>
      <c r="CA37" s="88"/>
      <c r="CB37" s="88"/>
      <c r="CC37" s="88"/>
      <c r="CD37" s="88"/>
      <c r="CE37" s="88"/>
      <c r="CF37" s="88"/>
      <c r="CG37" s="88"/>
      <c r="CH37" s="88"/>
      <c r="CI37" s="88"/>
      <c r="CJ37" s="88"/>
      <c r="CK37" s="88"/>
      <c r="CL37" s="88"/>
      <c r="CM37" s="88"/>
      <c r="CN37" s="88"/>
      <c r="CO37" s="88"/>
      <c r="CP37" s="88"/>
      <c r="CQ37" s="88"/>
      <c r="CR37" s="88"/>
      <c r="CS37" s="88"/>
      <c r="CT37" s="88"/>
      <c r="CU37" s="88"/>
      <c r="CV37" s="88"/>
      <c r="CW37" s="88"/>
      <c r="CX37" s="88"/>
      <c r="CY37" s="88"/>
      <c r="CZ37" s="88"/>
      <c r="DA37" s="88"/>
      <c r="DB37" s="88"/>
      <c r="DC37" s="88"/>
      <c r="DD37" s="88"/>
      <c r="DE37" s="88"/>
      <c r="DF37" s="88"/>
      <c r="DG37" s="88"/>
      <c r="DH37" s="88"/>
      <c r="DI37" s="88"/>
      <c r="DJ37" s="88"/>
      <c r="DK37" s="88"/>
      <c r="DL37" s="88"/>
      <c r="DM37" s="88"/>
      <c r="DN37" s="88"/>
      <c r="DO37" s="88"/>
      <c r="DP37" s="88"/>
      <c r="DQ37" s="88"/>
      <c r="DR37" s="88"/>
      <c r="DS37" s="88"/>
      <c r="DT37" s="88"/>
      <c r="DU37" s="88"/>
      <c r="DV37" s="88"/>
      <c r="DW37" s="88"/>
      <c r="DX37" s="88"/>
      <c r="DY37" s="88"/>
      <c r="DZ37" s="88"/>
      <c r="EA37" s="88"/>
      <c r="EB37" s="88"/>
      <c r="EC37" s="88"/>
      <c r="ED37" s="88"/>
      <c r="EE37" s="88"/>
      <c r="EF37" s="88"/>
      <c r="EG37" s="88"/>
      <c r="EH37" s="88"/>
      <c r="EI37" s="88"/>
      <c r="EJ37" s="88"/>
      <c r="EK37" s="88"/>
      <c r="EL37" s="88"/>
      <c r="EM37" s="88"/>
      <c r="EN37" s="88"/>
      <c r="EO37" s="88"/>
      <c r="EP37" s="88"/>
      <c r="EQ37" s="88"/>
      <c r="ER37" s="88"/>
      <c r="ES37" s="88"/>
      <c r="ET37" s="88"/>
      <c r="EU37" s="88"/>
      <c r="EV37" s="88"/>
      <c r="EW37" s="88"/>
      <c r="EX37" s="88"/>
      <c r="EY37" s="88"/>
      <c r="EZ37" s="88"/>
      <c r="FA37" s="88"/>
      <c r="FB37" s="88"/>
      <c r="FC37" s="88"/>
      <c r="FD37" s="88"/>
      <c r="FE37" s="88"/>
      <c r="FF37" s="88"/>
    </row>
    <row r="38" spans="1:162">
      <c r="I38" s="80" t="s">
        <v>351</v>
      </c>
    </row>
    <row r="39" spans="1:162">
      <c r="I39" s="80" t="s">
        <v>352</v>
      </c>
      <c r="AQ39" s="297"/>
      <c r="AR39" s="298"/>
      <c r="AS39" s="298"/>
      <c r="AT39" s="298"/>
      <c r="AU39" s="298"/>
      <c r="AV39" s="298"/>
      <c r="AW39" s="298"/>
      <c r="AX39" s="298"/>
      <c r="AY39" s="298"/>
      <c r="AZ39" s="298"/>
      <c r="BA39" s="298"/>
      <c r="BB39" s="298"/>
      <c r="BC39" s="298"/>
      <c r="BD39" s="298"/>
      <c r="BE39" s="298"/>
      <c r="BF39" s="298"/>
      <c r="BG39" s="298"/>
      <c r="BH39" s="298"/>
      <c r="BI39" s="89"/>
      <c r="BJ39" s="89"/>
      <c r="BK39" s="297"/>
      <c r="BL39" s="298"/>
      <c r="BM39" s="298"/>
      <c r="BN39" s="298"/>
      <c r="BO39" s="298"/>
      <c r="BP39" s="298"/>
      <c r="BQ39" s="298"/>
      <c r="BR39" s="298"/>
      <c r="BS39" s="298"/>
      <c r="BT39" s="298"/>
      <c r="BU39" s="298"/>
      <c r="BV39" s="298"/>
      <c r="BW39" s="89"/>
      <c r="BX39" s="89"/>
      <c r="BY39" s="297"/>
      <c r="BZ39" s="298"/>
      <c r="CA39" s="298"/>
      <c r="CB39" s="298"/>
      <c r="CC39" s="298"/>
      <c r="CD39" s="298"/>
      <c r="CE39" s="298"/>
      <c r="CF39" s="298"/>
      <c r="CG39" s="298"/>
      <c r="CH39" s="298"/>
      <c r="CI39" s="298"/>
      <c r="CJ39" s="298"/>
      <c r="CK39" s="298"/>
      <c r="CL39" s="298"/>
      <c r="CM39" s="298"/>
      <c r="CN39" s="298"/>
      <c r="CO39" s="298"/>
      <c r="CP39" s="298"/>
      <c r="CQ39" s="298"/>
      <c r="CR39" s="298"/>
    </row>
    <row r="40" spans="1:162" s="90" customFormat="1" ht="8.25">
      <c r="AQ40" s="299" t="s">
        <v>353</v>
      </c>
      <c r="AR40" s="299"/>
      <c r="AS40" s="299"/>
      <c r="AT40" s="299"/>
      <c r="AU40" s="299"/>
      <c r="AV40" s="299"/>
      <c r="AW40" s="299"/>
      <c r="AX40" s="299"/>
      <c r="AY40" s="299"/>
      <c r="AZ40" s="299"/>
      <c r="BA40" s="299"/>
      <c r="BB40" s="299"/>
      <c r="BC40" s="299"/>
      <c r="BD40" s="299"/>
      <c r="BE40" s="299"/>
      <c r="BF40" s="299"/>
      <c r="BG40" s="299"/>
      <c r="BH40" s="299"/>
      <c r="BK40" s="299" t="s">
        <v>354</v>
      </c>
      <c r="BL40" s="299"/>
      <c r="BM40" s="299"/>
      <c r="BN40" s="299"/>
      <c r="BO40" s="299"/>
      <c r="BP40" s="299"/>
      <c r="BQ40" s="299"/>
      <c r="BR40" s="299"/>
      <c r="BS40" s="299"/>
      <c r="BT40" s="299"/>
      <c r="BU40" s="299"/>
      <c r="BV40" s="299"/>
      <c r="BY40" s="299" t="s">
        <v>355</v>
      </c>
      <c r="BZ40" s="299"/>
      <c r="CA40" s="299"/>
      <c r="CB40" s="299"/>
      <c r="CC40" s="299"/>
      <c r="CD40" s="299"/>
      <c r="CE40" s="299"/>
      <c r="CF40" s="299"/>
      <c r="CG40" s="299"/>
      <c r="CH40" s="299"/>
      <c r="CI40" s="299"/>
      <c r="CJ40" s="299"/>
      <c r="CK40" s="299"/>
      <c r="CL40" s="299"/>
      <c r="CM40" s="299"/>
      <c r="CN40" s="299"/>
      <c r="CO40" s="299"/>
      <c r="CP40" s="299"/>
      <c r="CQ40" s="299"/>
      <c r="CR40" s="299"/>
    </row>
    <row r="41" spans="1:162" s="90" customFormat="1" ht="3" customHeight="1">
      <c r="AQ41" s="91"/>
      <c r="AR41" s="91"/>
      <c r="AS41" s="91"/>
      <c r="AT41" s="91"/>
      <c r="AU41" s="91"/>
      <c r="AV41" s="91"/>
      <c r="AW41" s="91"/>
      <c r="AX41" s="91"/>
      <c r="AY41" s="91"/>
      <c r="AZ41" s="91"/>
      <c r="BA41" s="91"/>
      <c r="BB41" s="91"/>
      <c r="BC41" s="91"/>
      <c r="BD41" s="91"/>
      <c r="BE41" s="91"/>
      <c r="BF41" s="91"/>
      <c r="BG41" s="91"/>
      <c r="BH41" s="91"/>
      <c r="BK41" s="91"/>
      <c r="BL41" s="91"/>
      <c r="BM41" s="91"/>
      <c r="BN41" s="91"/>
      <c r="BO41" s="91"/>
      <c r="BP41" s="91"/>
      <c r="BQ41" s="91"/>
      <c r="BR41" s="91"/>
      <c r="BS41" s="91"/>
      <c r="BT41" s="91"/>
      <c r="BU41" s="91"/>
      <c r="BV41" s="91"/>
      <c r="BY41" s="91"/>
      <c r="BZ41" s="91"/>
      <c r="CA41" s="91"/>
      <c r="CB41" s="91"/>
      <c r="CC41" s="91"/>
      <c r="CD41" s="91"/>
      <c r="CE41" s="91"/>
      <c r="CF41" s="91"/>
      <c r="CG41" s="91"/>
      <c r="CH41" s="91"/>
      <c r="CI41" s="91"/>
      <c r="CJ41" s="91"/>
      <c r="CK41" s="91"/>
      <c r="CL41" s="91"/>
      <c r="CM41" s="91"/>
      <c r="CN41" s="91"/>
      <c r="CO41" s="91"/>
      <c r="CP41" s="91"/>
      <c r="CQ41" s="91"/>
      <c r="CR41" s="91"/>
    </row>
    <row r="42" spans="1:162">
      <c r="I42" s="80" t="s">
        <v>356</v>
      </c>
      <c r="AM42" s="297"/>
      <c r="AN42" s="298"/>
      <c r="AO42" s="298"/>
      <c r="AP42" s="298"/>
      <c r="AQ42" s="298"/>
      <c r="AR42" s="298"/>
      <c r="AS42" s="298"/>
      <c r="AT42" s="298"/>
      <c r="AU42" s="298"/>
      <c r="AV42" s="298"/>
      <c r="AW42" s="298"/>
      <c r="AX42" s="298"/>
      <c r="AY42" s="298"/>
      <c r="AZ42" s="298"/>
      <c r="BA42" s="298"/>
      <c r="BB42" s="298"/>
      <c r="BC42" s="298"/>
      <c r="BD42" s="298"/>
      <c r="BE42" s="89"/>
      <c r="BF42" s="89"/>
      <c r="BG42" s="297"/>
      <c r="BH42" s="298"/>
      <c r="BI42" s="298"/>
      <c r="BJ42" s="298"/>
      <c r="BK42" s="298"/>
      <c r="BL42" s="298"/>
      <c r="BM42" s="298"/>
      <c r="BN42" s="298"/>
      <c r="BO42" s="298"/>
      <c r="BP42" s="298"/>
      <c r="BQ42" s="298"/>
      <c r="BR42" s="298"/>
      <c r="BS42" s="298"/>
      <c r="BT42" s="298"/>
      <c r="BU42" s="298"/>
      <c r="BV42" s="298"/>
      <c r="BW42" s="298"/>
      <c r="BX42" s="298"/>
      <c r="BY42" s="89"/>
      <c r="BZ42" s="89"/>
      <c r="CA42" s="290"/>
      <c r="CB42" s="291"/>
      <c r="CC42" s="291"/>
      <c r="CD42" s="291"/>
      <c r="CE42" s="291"/>
      <c r="CF42" s="291"/>
      <c r="CG42" s="291"/>
      <c r="CH42" s="291"/>
      <c r="CI42" s="291"/>
      <c r="CJ42" s="291"/>
      <c r="CK42" s="291"/>
      <c r="CL42" s="291"/>
      <c r="CM42" s="291"/>
      <c r="CN42" s="291"/>
      <c r="CO42" s="291"/>
      <c r="CP42" s="291"/>
      <c r="CQ42" s="291"/>
      <c r="CR42" s="291"/>
    </row>
    <row r="43" spans="1:162" s="90" customFormat="1" ht="8.25">
      <c r="AM43" s="299" t="s">
        <v>353</v>
      </c>
      <c r="AN43" s="299"/>
      <c r="AO43" s="299"/>
      <c r="AP43" s="299"/>
      <c r="AQ43" s="299"/>
      <c r="AR43" s="299"/>
      <c r="AS43" s="299"/>
      <c r="AT43" s="299"/>
      <c r="AU43" s="299"/>
      <c r="AV43" s="299"/>
      <c r="AW43" s="299"/>
      <c r="AX43" s="299"/>
      <c r="AY43" s="299"/>
      <c r="AZ43" s="299"/>
      <c r="BA43" s="299"/>
      <c r="BB43" s="299"/>
      <c r="BC43" s="299"/>
      <c r="BD43" s="299"/>
      <c r="BG43" s="299" t="s">
        <v>357</v>
      </c>
      <c r="BH43" s="299"/>
      <c r="BI43" s="299"/>
      <c r="BJ43" s="299"/>
      <c r="BK43" s="299"/>
      <c r="BL43" s="299"/>
      <c r="BM43" s="299"/>
      <c r="BN43" s="299"/>
      <c r="BO43" s="299"/>
      <c r="BP43" s="299"/>
      <c r="BQ43" s="299"/>
      <c r="BR43" s="299"/>
      <c r="BS43" s="299"/>
      <c r="BT43" s="299"/>
      <c r="BU43" s="299"/>
      <c r="BV43" s="299"/>
      <c r="BW43" s="299"/>
      <c r="BX43" s="299"/>
      <c r="CA43" s="299" t="s">
        <v>358</v>
      </c>
      <c r="CB43" s="299"/>
      <c r="CC43" s="299"/>
      <c r="CD43" s="299"/>
      <c r="CE43" s="299"/>
      <c r="CF43" s="299"/>
      <c r="CG43" s="299"/>
      <c r="CH43" s="299"/>
      <c r="CI43" s="299"/>
      <c r="CJ43" s="299"/>
      <c r="CK43" s="299"/>
      <c r="CL43" s="299"/>
      <c r="CM43" s="299"/>
      <c r="CN43" s="299"/>
      <c r="CO43" s="299"/>
      <c r="CP43" s="299"/>
      <c r="CQ43" s="299"/>
      <c r="CR43" s="299"/>
    </row>
    <row r="44" spans="1:162" s="90" customFormat="1" ht="3" customHeight="1">
      <c r="AM44" s="91"/>
      <c r="AN44" s="91"/>
      <c r="AO44" s="91"/>
      <c r="AP44" s="91"/>
      <c r="AQ44" s="91"/>
      <c r="AR44" s="91"/>
      <c r="AS44" s="91"/>
      <c r="AT44" s="91"/>
      <c r="AU44" s="91"/>
      <c r="AV44" s="91"/>
      <c r="AW44" s="91"/>
      <c r="AX44" s="91"/>
      <c r="AY44" s="91"/>
      <c r="AZ44" s="91"/>
      <c r="BA44" s="91"/>
      <c r="BB44" s="91"/>
      <c r="BC44" s="91"/>
      <c r="BD44" s="91"/>
      <c r="BG44" s="91"/>
      <c r="BH44" s="91"/>
      <c r="BI44" s="91"/>
      <c r="BJ44" s="91"/>
      <c r="BK44" s="91"/>
      <c r="BL44" s="91"/>
      <c r="BM44" s="91"/>
      <c r="BN44" s="91"/>
      <c r="BO44" s="91"/>
      <c r="BP44" s="91"/>
      <c r="BQ44" s="91"/>
      <c r="BR44" s="91"/>
      <c r="BS44" s="91"/>
      <c r="BT44" s="91"/>
      <c r="BU44" s="91"/>
      <c r="BV44" s="91"/>
      <c r="BW44" s="91"/>
      <c r="BX44" s="91"/>
      <c r="CA44" s="91"/>
      <c r="CB44" s="91"/>
      <c r="CC44" s="91"/>
      <c r="CD44" s="91"/>
      <c r="CE44" s="91"/>
      <c r="CF44" s="91"/>
      <c r="CG44" s="91"/>
      <c r="CH44" s="91"/>
      <c r="CI44" s="91"/>
      <c r="CJ44" s="91"/>
      <c r="CK44" s="91"/>
      <c r="CL44" s="91"/>
      <c r="CM44" s="91"/>
      <c r="CN44" s="91"/>
      <c r="CO44" s="91"/>
      <c r="CP44" s="91"/>
      <c r="CQ44" s="91"/>
      <c r="CR44" s="91"/>
    </row>
    <row r="45" spans="1:162">
      <c r="I45" s="289" t="s">
        <v>359</v>
      </c>
      <c r="J45" s="289"/>
      <c r="K45" s="290"/>
      <c r="L45" s="291"/>
      <c r="M45" s="291"/>
      <c r="N45" s="292" t="s">
        <v>359</v>
      </c>
      <c r="O45" s="292"/>
      <c r="Q45" s="290"/>
      <c r="R45" s="291"/>
      <c r="S45" s="291"/>
      <c r="T45" s="291"/>
      <c r="U45" s="291"/>
      <c r="V45" s="291"/>
      <c r="W45" s="291"/>
      <c r="X45" s="291"/>
      <c r="Y45" s="291"/>
      <c r="Z45" s="291"/>
      <c r="AA45" s="291"/>
      <c r="AB45" s="291"/>
      <c r="AC45" s="291"/>
      <c r="AD45" s="291"/>
      <c r="AE45" s="291"/>
      <c r="AF45" s="289">
        <v>20</v>
      </c>
      <c r="AG45" s="289"/>
      <c r="AH45" s="289"/>
      <c r="AI45" s="293"/>
      <c r="AJ45" s="294"/>
      <c r="AK45" s="294"/>
      <c r="AL45" s="80" t="s">
        <v>280</v>
      </c>
    </row>
    <row r="46" spans="1:162">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88"/>
      <c r="BS46" s="88"/>
      <c r="BT46" s="88"/>
      <c r="BU46" s="88"/>
      <c r="BV46" s="88"/>
      <c r="BW46" s="88"/>
      <c r="BX46" s="88"/>
      <c r="BY46" s="88"/>
      <c r="BZ46" s="88"/>
      <c r="CA46" s="88"/>
      <c r="CB46" s="88"/>
      <c r="CC46" s="88"/>
      <c r="CD46" s="88"/>
      <c r="CE46" s="88"/>
      <c r="CF46" s="88"/>
      <c r="CG46" s="88"/>
      <c r="CH46" s="88"/>
      <c r="CI46" s="88"/>
      <c r="CJ46" s="88"/>
      <c r="CK46" s="88"/>
      <c r="CL46" s="88"/>
      <c r="CM46" s="88"/>
      <c r="CN46" s="88"/>
      <c r="CO46" s="88"/>
      <c r="CP46" s="88"/>
      <c r="CQ46" s="88"/>
      <c r="CR46" s="88"/>
      <c r="CS46" s="88"/>
      <c r="CT46" s="88"/>
      <c r="CU46" s="88"/>
      <c r="CV46" s="88"/>
      <c r="CW46" s="88"/>
      <c r="CX46" s="88"/>
      <c r="CY46" s="88"/>
      <c r="CZ46" s="88"/>
      <c r="DA46" s="88"/>
      <c r="DB46" s="88"/>
      <c r="DC46" s="88"/>
      <c r="DD46" s="88"/>
      <c r="DE46" s="88"/>
      <c r="DF46" s="88"/>
      <c r="DG46" s="88"/>
      <c r="DH46" s="88"/>
      <c r="DI46" s="88"/>
      <c r="DJ46" s="88"/>
      <c r="DK46" s="88"/>
      <c r="DL46" s="88"/>
      <c r="DM46" s="88"/>
      <c r="DN46" s="88"/>
      <c r="DO46" s="88"/>
      <c r="DP46" s="88"/>
      <c r="DQ46" s="88"/>
      <c r="DR46" s="88"/>
      <c r="DS46" s="88"/>
      <c r="DT46" s="88"/>
      <c r="DU46" s="88"/>
      <c r="DV46" s="88"/>
      <c r="DW46" s="88"/>
      <c r="DX46" s="88"/>
      <c r="DY46" s="88"/>
      <c r="DZ46" s="88"/>
      <c r="EA46" s="88"/>
      <c r="EB46" s="88"/>
      <c r="EC46" s="88"/>
      <c r="ED46" s="88"/>
      <c r="EE46" s="88"/>
      <c r="EF46" s="88"/>
      <c r="EG46" s="88"/>
      <c r="EH46" s="88"/>
      <c r="EI46" s="88"/>
      <c r="EJ46" s="88"/>
      <c r="EK46" s="88"/>
      <c r="EL46" s="88"/>
      <c r="EM46" s="88"/>
      <c r="EN46" s="88"/>
      <c r="EO46" s="88"/>
      <c r="EP46" s="88"/>
      <c r="EQ46" s="88"/>
      <c r="ER46" s="88"/>
      <c r="ES46" s="88"/>
      <c r="ET46" s="88"/>
      <c r="EU46" s="88"/>
      <c r="EV46" s="88"/>
      <c r="EW46" s="88"/>
      <c r="EX46" s="88"/>
      <c r="EY46" s="88"/>
      <c r="EZ46" s="88"/>
      <c r="FA46" s="88"/>
      <c r="FB46" s="88"/>
      <c r="FC46" s="88"/>
      <c r="FD46" s="88"/>
      <c r="FE46" s="88"/>
      <c r="FF46" s="88"/>
    </row>
    <row r="47" spans="1:162" s="92" customFormat="1" ht="23.25" customHeight="1">
      <c r="A47" s="295" t="s">
        <v>360</v>
      </c>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296"/>
      <c r="BR47" s="296"/>
      <c r="BS47" s="296"/>
      <c r="BT47" s="296"/>
      <c r="BU47" s="296"/>
      <c r="BV47" s="296"/>
      <c r="BW47" s="296"/>
      <c r="BX47" s="296"/>
      <c r="BY47" s="296"/>
      <c r="BZ47" s="296"/>
      <c r="CA47" s="296"/>
      <c r="CB47" s="296"/>
      <c r="CC47" s="296"/>
      <c r="CD47" s="296"/>
      <c r="CE47" s="296"/>
      <c r="CF47" s="296"/>
      <c r="CG47" s="296"/>
      <c r="CH47" s="296"/>
      <c r="CI47" s="296"/>
      <c r="CJ47" s="296"/>
      <c r="CK47" s="296"/>
      <c r="CL47" s="296"/>
      <c r="CM47" s="296"/>
      <c r="CN47" s="296"/>
      <c r="CO47" s="296"/>
      <c r="CP47" s="296"/>
      <c r="CQ47" s="296"/>
      <c r="CR47" s="296"/>
      <c r="CS47" s="296"/>
      <c r="CT47" s="296"/>
      <c r="CU47" s="296"/>
      <c r="CV47" s="296"/>
      <c r="CW47" s="296"/>
      <c r="CX47" s="296"/>
      <c r="CY47" s="296"/>
      <c r="CZ47" s="296"/>
      <c r="DA47" s="296"/>
      <c r="DB47" s="296"/>
      <c r="DC47" s="296"/>
      <c r="DD47" s="296"/>
      <c r="DE47" s="296"/>
      <c r="DF47" s="296"/>
      <c r="DG47" s="296"/>
      <c r="DH47" s="296"/>
      <c r="DI47" s="296"/>
      <c r="DJ47" s="296"/>
      <c r="DK47" s="296"/>
      <c r="DL47" s="296"/>
      <c r="DM47" s="296"/>
      <c r="DN47" s="296"/>
      <c r="DO47" s="296"/>
      <c r="DP47" s="296"/>
      <c r="DQ47" s="296"/>
      <c r="DR47" s="296"/>
      <c r="DS47" s="296"/>
      <c r="DT47" s="296"/>
      <c r="DU47" s="296"/>
      <c r="DV47" s="296"/>
      <c r="DW47" s="296"/>
      <c r="DX47" s="296"/>
      <c r="DY47" s="296"/>
      <c r="DZ47" s="296"/>
      <c r="EA47" s="296"/>
      <c r="EB47" s="296"/>
      <c r="EC47" s="296"/>
      <c r="ED47" s="296"/>
      <c r="EE47" s="296"/>
      <c r="EF47" s="296"/>
      <c r="EG47" s="296"/>
      <c r="EH47" s="296"/>
      <c r="EI47" s="296"/>
      <c r="EJ47" s="296"/>
      <c r="EK47" s="296"/>
      <c r="EL47" s="296"/>
      <c r="EM47" s="296"/>
      <c r="EN47" s="296"/>
      <c r="EO47" s="296"/>
      <c r="EP47" s="296"/>
      <c r="EQ47" s="296"/>
      <c r="ER47" s="296"/>
      <c r="ES47" s="296"/>
      <c r="ET47" s="296"/>
      <c r="EU47" s="296"/>
      <c r="EV47" s="296"/>
      <c r="EW47" s="296"/>
      <c r="EX47" s="296"/>
      <c r="EY47" s="296"/>
      <c r="EZ47" s="296"/>
      <c r="FA47" s="296"/>
      <c r="FB47" s="296"/>
      <c r="FC47" s="296"/>
      <c r="FD47" s="296"/>
      <c r="FE47" s="296"/>
      <c r="FF47" s="296"/>
    </row>
    <row r="48" spans="1:162" s="92" customFormat="1" ht="54" customHeight="1">
      <c r="A48" s="283" t="s">
        <v>361</v>
      </c>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3"/>
      <c r="BR48" s="283"/>
      <c r="BS48" s="283"/>
      <c r="BT48" s="283"/>
      <c r="BU48" s="283"/>
      <c r="BV48" s="283"/>
      <c r="BW48" s="283"/>
      <c r="BX48" s="283"/>
      <c r="BY48" s="283"/>
      <c r="BZ48" s="283"/>
      <c r="CA48" s="283"/>
      <c r="CB48" s="283"/>
      <c r="CC48" s="283"/>
      <c r="CD48" s="283"/>
      <c r="CE48" s="283"/>
      <c r="CF48" s="283"/>
      <c r="CG48" s="283"/>
      <c r="CH48" s="283"/>
      <c r="CI48" s="283"/>
      <c r="CJ48" s="283"/>
      <c r="CK48" s="283"/>
      <c r="CL48" s="283"/>
      <c r="CM48" s="283"/>
      <c r="CN48" s="283"/>
      <c r="CO48" s="283"/>
      <c r="CP48" s="283"/>
      <c r="CQ48" s="283"/>
      <c r="CR48" s="283"/>
      <c r="CS48" s="283"/>
      <c r="CT48" s="283"/>
      <c r="CU48" s="283"/>
      <c r="CV48" s="283"/>
      <c r="CW48" s="283"/>
      <c r="CX48" s="283"/>
      <c r="CY48" s="283"/>
      <c r="CZ48" s="283"/>
      <c r="DA48" s="283"/>
      <c r="DB48" s="283"/>
      <c r="DC48" s="283"/>
      <c r="DD48" s="283"/>
      <c r="DE48" s="283"/>
      <c r="DF48" s="283"/>
      <c r="DG48" s="283"/>
      <c r="DH48" s="283"/>
      <c r="DI48" s="283"/>
      <c r="DJ48" s="283"/>
      <c r="DK48" s="283"/>
      <c r="DL48" s="283"/>
      <c r="DM48" s="283"/>
      <c r="DN48" s="283"/>
      <c r="DO48" s="283"/>
      <c r="DP48" s="283"/>
      <c r="DQ48" s="283"/>
      <c r="DR48" s="283"/>
      <c r="DS48" s="283"/>
      <c r="DT48" s="283"/>
      <c r="DU48" s="283"/>
      <c r="DV48" s="283"/>
      <c r="DW48" s="283"/>
      <c r="DX48" s="283"/>
      <c r="DY48" s="283"/>
      <c r="DZ48" s="283"/>
      <c r="EA48" s="283"/>
      <c r="EB48" s="283"/>
      <c r="EC48" s="283"/>
      <c r="ED48" s="283"/>
      <c r="EE48" s="283"/>
      <c r="EF48" s="283"/>
      <c r="EG48" s="283"/>
      <c r="EH48" s="283"/>
      <c r="EI48" s="283"/>
      <c r="EJ48" s="283"/>
      <c r="EK48" s="283"/>
      <c r="EL48" s="283"/>
      <c r="EM48" s="283"/>
      <c r="EN48" s="283"/>
      <c r="EO48" s="283"/>
      <c r="EP48" s="283"/>
      <c r="EQ48" s="283"/>
      <c r="ER48" s="283"/>
      <c r="ES48" s="283"/>
      <c r="ET48" s="283"/>
      <c r="EU48" s="283"/>
      <c r="EV48" s="283"/>
      <c r="EW48" s="283"/>
      <c r="EX48" s="283"/>
      <c r="EY48" s="283"/>
      <c r="EZ48" s="283"/>
      <c r="FA48" s="283"/>
      <c r="FB48" s="283"/>
      <c r="FC48" s="283"/>
      <c r="FD48" s="283"/>
      <c r="FE48" s="283"/>
      <c r="FF48" s="283"/>
    </row>
    <row r="49" spans="1:162" s="92" customFormat="1" ht="40.5" customHeight="1">
      <c r="A49" s="284" t="s">
        <v>362</v>
      </c>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5"/>
      <c r="BR49" s="285"/>
      <c r="BS49" s="285"/>
      <c r="BT49" s="285"/>
      <c r="BU49" s="285"/>
      <c r="BV49" s="285"/>
      <c r="BW49" s="285"/>
      <c r="BX49" s="285"/>
      <c r="BY49" s="285"/>
      <c r="BZ49" s="285"/>
      <c r="CA49" s="285"/>
      <c r="CB49" s="285"/>
      <c r="CC49" s="285"/>
      <c r="CD49" s="285"/>
      <c r="CE49" s="285"/>
      <c r="CF49" s="285"/>
      <c r="CG49" s="285"/>
      <c r="CH49" s="285"/>
      <c r="CI49" s="285"/>
      <c r="CJ49" s="285"/>
      <c r="CK49" s="285"/>
      <c r="CL49" s="285"/>
      <c r="CM49" s="285"/>
      <c r="CN49" s="285"/>
      <c r="CO49" s="285"/>
      <c r="CP49" s="285"/>
      <c r="CQ49" s="285"/>
      <c r="CR49" s="285"/>
      <c r="CS49" s="285"/>
      <c r="CT49" s="285"/>
      <c r="CU49" s="285"/>
      <c r="CV49" s="285"/>
      <c r="CW49" s="285"/>
      <c r="CX49" s="285"/>
      <c r="CY49" s="285"/>
      <c r="CZ49" s="285"/>
      <c r="DA49" s="285"/>
      <c r="DB49" s="285"/>
      <c r="DC49" s="285"/>
      <c r="DD49" s="285"/>
      <c r="DE49" s="285"/>
      <c r="DF49" s="285"/>
      <c r="DG49" s="285"/>
      <c r="DH49" s="285"/>
      <c r="DI49" s="285"/>
      <c r="DJ49" s="285"/>
      <c r="DK49" s="285"/>
      <c r="DL49" s="285"/>
      <c r="DM49" s="285"/>
      <c r="DN49" s="285"/>
      <c r="DO49" s="285"/>
      <c r="DP49" s="285"/>
      <c r="DQ49" s="285"/>
      <c r="DR49" s="285"/>
      <c r="DS49" s="285"/>
      <c r="DT49" s="285"/>
      <c r="DU49" s="285"/>
      <c r="DV49" s="285"/>
      <c r="DW49" s="285"/>
      <c r="DX49" s="285"/>
      <c r="DY49" s="285"/>
      <c r="DZ49" s="285"/>
      <c r="EA49" s="285"/>
      <c r="EB49" s="285"/>
      <c r="EC49" s="285"/>
      <c r="ED49" s="285"/>
      <c r="EE49" s="285"/>
      <c r="EF49" s="285"/>
      <c r="EG49" s="285"/>
      <c r="EH49" s="285"/>
      <c r="EI49" s="285"/>
      <c r="EJ49" s="285"/>
      <c r="EK49" s="285"/>
      <c r="EL49" s="285"/>
      <c r="EM49" s="285"/>
      <c r="EN49" s="285"/>
      <c r="EO49" s="285"/>
      <c r="EP49" s="285"/>
      <c r="EQ49" s="285"/>
      <c r="ER49" s="285"/>
      <c r="ES49" s="285"/>
      <c r="ET49" s="285"/>
      <c r="EU49" s="285"/>
      <c r="EV49" s="285"/>
      <c r="EW49" s="285"/>
      <c r="EX49" s="285"/>
      <c r="EY49" s="285"/>
      <c r="EZ49" s="285"/>
      <c r="FA49" s="285"/>
      <c r="FB49" s="285"/>
      <c r="FC49" s="285"/>
      <c r="FD49" s="285"/>
      <c r="FE49" s="285"/>
      <c r="FF49" s="285"/>
    </row>
    <row r="50" spans="1:162" s="92" customFormat="1" ht="21" customHeight="1">
      <c r="A50" s="286" t="s">
        <v>363</v>
      </c>
      <c r="B50" s="286"/>
      <c r="C50" s="286"/>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row>
    <row r="51" spans="1:162" s="92" customFormat="1" ht="11.25" customHeight="1">
      <c r="A51" s="93" t="s">
        <v>364</v>
      </c>
    </row>
    <row r="52" spans="1:162" s="92" customFormat="1" ht="11.25" customHeight="1">
      <c r="A52" s="93" t="s">
        <v>365</v>
      </c>
    </row>
    <row r="53" spans="1:162" s="92" customFormat="1" ht="11.25" customHeight="1">
      <c r="A53" s="93" t="s">
        <v>366</v>
      </c>
    </row>
    <row r="54" spans="1:162" s="92" customFormat="1" ht="20.25" customHeight="1">
      <c r="A54" s="287" t="s">
        <v>367</v>
      </c>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c r="AK54" s="288"/>
      <c r="AL54" s="288"/>
      <c r="AM54" s="288"/>
      <c r="AN54" s="288"/>
      <c r="AO54" s="288"/>
      <c r="AP54" s="288"/>
      <c r="AQ54" s="288"/>
      <c r="AR54" s="288"/>
      <c r="AS54" s="288"/>
      <c r="AT54" s="288"/>
      <c r="AU54" s="288"/>
      <c r="AV54" s="288"/>
      <c r="AW54" s="288"/>
      <c r="AX54" s="288"/>
      <c r="AY54" s="288"/>
      <c r="AZ54" s="288"/>
      <c r="BA54" s="288"/>
      <c r="BB54" s="288"/>
      <c r="BC54" s="288"/>
      <c r="BD54" s="288"/>
      <c r="BE54" s="288"/>
      <c r="BF54" s="288"/>
      <c r="BG54" s="288"/>
      <c r="BH54" s="288"/>
      <c r="BI54" s="288"/>
      <c r="BJ54" s="288"/>
      <c r="BK54" s="288"/>
      <c r="BL54" s="288"/>
      <c r="BM54" s="288"/>
      <c r="BN54" s="288"/>
      <c r="BO54" s="288"/>
      <c r="BP54" s="288"/>
      <c r="BQ54" s="288"/>
      <c r="BR54" s="288"/>
      <c r="BS54" s="288"/>
      <c r="BT54" s="288"/>
      <c r="BU54" s="288"/>
      <c r="BV54" s="288"/>
      <c r="BW54" s="288"/>
      <c r="BX54" s="288"/>
      <c r="BY54" s="288"/>
      <c r="BZ54" s="288"/>
      <c r="CA54" s="288"/>
      <c r="CB54" s="288"/>
      <c r="CC54" s="288"/>
      <c r="CD54" s="288"/>
      <c r="CE54" s="288"/>
      <c r="CF54" s="288"/>
      <c r="CG54" s="288"/>
      <c r="CH54" s="288"/>
      <c r="CI54" s="288"/>
      <c r="CJ54" s="288"/>
      <c r="CK54" s="288"/>
      <c r="CL54" s="288"/>
      <c r="CM54" s="288"/>
      <c r="CN54" s="288"/>
      <c r="CO54" s="288"/>
      <c r="CP54" s="288"/>
      <c r="CQ54" s="288"/>
      <c r="CR54" s="288"/>
      <c r="CS54" s="288"/>
      <c r="CT54" s="288"/>
      <c r="CU54" s="288"/>
      <c r="CV54" s="288"/>
      <c r="CW54" s="288"/>
      <c r="CX54" s="288"/>
      <c r="CY54" s="288"/>
      <c r="CZ54" s="288"/>
      <c r="DA54" s="288"/>
      <c r="DB54" s="288"/>
      <c r="DC54" s="288"/>
      <c r="DD54" s="288"/>
      <c r="DE54" s="288"/>
      <c r="DF54" s="288"/>
      <c r="DG54" s="288"/>
      <c r="DH54" s="288"/>
      <c r="DI54" s="288"/>
      <c r="DJ54" s="288"/>
      <c r="DK54" s="288"/>
      <c r="DL54" s="288"/>
      <c r="DM54" s="288"/>
      <c r="DN54" s="288"/>
      <c r="DO54" s="288"/>
      <c r="DP54" s="288"/>
      <c r="DQ54" s="288"/>
      <c r="DR54" s="288"/>
      <c r="DS54" s="288"/>
      <c r="DT54" s="288"/>
      <c r="DU54" s="288"/>
      <c r="DV54" s="288"/>
      <c r="DW54" s="288"/>
      <c r="DX54" s="288"/>
      <c r="DY54" s="288"/>
      <c r="DZ54" s="288"/>
      <c r="EA54" s="288"/>
      <c r="EB54" s="288"/>
      <c r="EC54" s="288"/>
      <c r="ED54" s="288"/>
      <c r="EE54" s="288"/>
      <c r="EF54" s="288"/>
      <c r="EG54" s="288"/>
      <c r="EH54" s="288"/>
      <c r="EI54" s="288"/>
      <c r="EJ54" s="288"/>
      <c r="EK54" s="288"/>
      <c r="EL54" s="288"/>
      <c r="EM54" s="288"/>
      <c r="EN54" s="288"/>
      <c r="EO54" s="288"/>
      <c r="EP54" s="288"/>
      <c r="EQ54" s="288"/>
      <c r="ER54" s="288"/>
      <c r="ES54" s="288"/>
      <c r="ET54" s="288"/>
      <c r="EU54" s="288"/>
      <c r="EV54" s="288"/>
      <c r="EW54" s="288"/>
      <c r="EX54" s="288"/>
      <c r="EY54" s="288"/>
      <c r="EZ54" s="288"/>
      <c r="FA54" s="288"/>
      <c r="FB54" s="288"/>
      <c r="FC54" s="288"/>
      <c r="FD54" s="288"/>
      <c r="FE54" s="288"/>
      <c r="FF54" s="288"/>
    </row>
    <row r="55" spans="1:162" ht="3" customHeight="1"/>
  </sheetData>
  <mergeCells count="284">
    <mergeCell ref="AM42:BD42"/>
    <mergeCell ref="BG42:BX42"/>
    <mergeCell ref="CA42:CR42"/>
    <mergeCell ref="AM43:BD43"/>
    <mergeCell ref="BG43:BX43"/>
    <mergeCell ref="CA43:CR43"/>
    <mergeCell ref="I36:CM36"/>
    <mergeCell ref="AQ39:BH39"/>
    <mergeCell ref="BK39:BV39"/>
    <mergeCell ref="BY39:CR39"/>
    <mergeCell ref="AQ40:BH40"/>
    <mergeCell ref="BK40:BV40"/>
    <mergeCell ref="BY40:CR40"/>
    <mergeCell ref="A48:FF48"/>
    <mergeCell ref="A49:FF49"/>
    <mergeCell ref="A50:FF50"/>
    <mergeCell ref="A54:FF54"/>
    <mergeCell ref="I45:J45"/>
    <mergeCell ref="K45:M45"/>
    <mergeCell ref="N45:O45"/>
    <mergeCell ref="Q45:AE45"/>
    <mergeCell ref="AF45:AH45"/>
    <mergeCell ref="AI45:AK45"/>
    <mergeCell ref="A47:FF47"/>
    <mergeCell ref="A35:H36"/>
    <mergeCell ref="I35:CM35"/>
    <mergeCell ref="CN35:CU36"/>
    <mergeCell ref="CV35:DE36"/>
    <mergeCell ref="DG35:DS36"/>
    <mergeCell ref="DT35:EF36"/>
    <mergeCell ref="EG35:ES36"/>
    <mergeCell ref="ET35:FF36"/>
    <mergeCell ref="A34:H34"/>
    <mergeCell ref="I34:CM34"/>
    <mergeCell ref="CN34:CU34"/>
    <mergeCell ref="CV34:DE34"/>
    <mergeCell ref="DG34:DS34"/>
    <mergeCell ref="DT34:EF34"/>
    <mergeCell ref="EG34:ES34"/>
    <mergeCell ref="ET34:FF34"/>
    <mergeCell ref="EG32:ES32"/>
    <mergeCell ref="ET32:FF32"/>
    <mergeCell ref="A33:H33"/>
    <mergeCell ref="I33:CM33"/>
    <mergeCell ref="CN33:CU33"/>
    <mergeCell ref="CV33:DE33"/>
    <mergeCell ref="DG33:DS33"/>
    <mergeCell ref="DT33:EF33"/>
    <mergeCell ref="EG33:ES33"/>
    <mergeCell ref="ET33:FF33"/>
    <mergeCell ref="A32:H32"/>
    <mergeCell ref="I32:CM32"/>
    <mergeCell ref="CN32:CU32"/>
    <mergeCell ref="CV32:DE32"/>
    <mergeCell ref="DG32:DS32"/>
    <mergeCell ref="DT32:EF32"/>
    <mergeCell ref="EG30:ES30"/>
    <mergeCell ref="ET30:FF30"/>
    <mergeCell ref="A31:H31"/>
    <mergeCell ref="I31:CJ31"/>
    <mergeCell ref="CN31:CU31"/>
    <mergeCell ref="CV31:DE31"/>
    <mergeCell ref="DG31:DS31"/>
    <mergeCell ref="DT31:EF31"/>
    <mergeCell ref="EG31:ES31"/>
    <mergeCell ref="ET31:FF31"/>
    <mergeCell ref="A30:H30"/>
    <mergeCell ref="I30:CM30"/>
    <mergeCell ref="CN30:CU30"/>
    <mergeCell ref="CV30:DE30"/>
    <mergeCell ref="DG30:DS30"/>
    <mergeCell ref="DT30:EF30"/>
    <mergeCell ref="EG28:ES28"/>
    <mergeCell ref="ET28:FF28"/>
    <mergeCell ref="A29:H29"/>
    <mergeCell ref="I29:CM29"/>
    <mergeCell ref="CN29:CU29"/>
    <mergeCell ref="CV29:DE29"/>
    <mergeCell ref="DG29:DS29"/>
    <mergeCell ref="DT29:EF29"/>
    <mergeCell ref="EG29:ES29"/>
    <mergeCell ref="ET29:FF29"/>
    <mergeCell ref="A28:H28"/>
    <mergeCell ref="I28:CM28"/>
    <mergeCell ref="CN28:CU28"/>
    <mergeCell ref="CV28:DE28"/>
    <mergeCell ref="DG28:DS28"/>
    <mergeCell ref="DT28:EF28"/>
    <mergeCell ref="EG26:ES26"/>
    <mergeCell ref="ET26:FF26"/>
    <mergeCell ref="A27:H27"/>
    <mergeCell ref="I27:CM27"/>
    <mergeCell ref="CN27:CU27"/>
    <mergeCell ref="CV27:DE27"/>
    <mergeCell ref="DG27:DS27"/>
    <mergeCell ref="DT27:EF27"/>
    <mergeCell ref="EG27:ES27"/>
    <mergeCell ref="ET27:FF27"/>
    <mergeCell ref="A26:H26"/>
    <mergeCell ref="I26:CM26"/>
    <mergeCell ref="CN26:CU26"/>
    <mergeCell ref="CV26:DE26"/>
    <mergeCell ref="DG26:DS26"/>
    <mergeCell ref="DT26:EF26"/>
    <mergeCell ref="EG24:ES24"/>
    <mergeCell ref="ET24:FF24"/>
    <mergeCell ref="A25:H25"/>
    <mergeCell ref="I25:CJ25"/>
    <mergeCell ref="CN25:CU25"/>
    <mergeCell ref="CV25:DE25"/>
    <mergeCell ref="DG25:DS25"/>
    <mergeCell ref="DT25:EF25"/>
    <mergeCell ref="EG25:ES25"/>
    <mergeCell ref="ET25:FF25"/>
    <mergeCell ref="A24:H24"/>
    <mergeCell ref="I24:CM24"/>
    <mergeCell ref="CN24:CU24"/>
    <mergeCell ref="CV24:DE24"/>
    <mergeCell ref="DG24:DS24"/>
    <mergeCell ref="DT24:EF24"/>
    <mergeCell ref="EG21:ES21"/>
    <mergeCell ref="ET21:FF21"/>
    <mergeCell ref="A23:H23"/>
    <mergeCell ref="I23:CM23"/>
    <mergeCell ref="CN23:CU23"/>
    <mergeCell ref="CV23:DE23"/>
    <mergeCell ref="DG23:DS23"/>
    <mergeCell ref="DT23:EF23"/>
    <mergeCell ref="EG23:ES23"/>
    <mergeCell ref="ET23:FF23"/>
    <mergeCell ref="A21:H21"/>
    <mergeCell ref="I21:CJ21"/>
    <mergeCell ref="CN21:CU21"/>
    <mergeCell ref="CV21:DE21"/>
    <mergeCell ref="DG21:DS21"/>
    <mergeCell ref="DT21:EF21"/>
    <mergeCell ref="ET22:FF22"/>
    <mergeCell ref="DG22:DS22"/>
    <mergeCell ref="DT22:EF22"/>
    <mergeCell ref="EG22:ES22"/>
    <mergeCell ref="A22:H22"/>
    <mergeCell ref="CN22:CU22"/>
    <mergeCell ref="I22:CJ22"/>
    <mergeCell ref="CV22:DE22"/>
    <mergeCell ref="EG19:ES19"/>
    <mergeCell ref="ET19:FF19"/>
    <mergeCell ref="A20:H20"/>
    <mergeCell ref="I20:CM20"/>
    <mergeCell ref="CN20:CU20"/>
    <mergeCell ref="CV20:DE20"/>
    <mergeCell ref="DG20:DS20"/>
    <mergeCell ref="DT20:EF20"/>
    <mergeCell ref="EG20:ES20"/>
    <mergeCell ref="ET20:FF20"/>
    <mergeCell ref="A19:H19"/>
    <mergeCell ref="I19:CM19"/>
    <mergeCell ref="CN19:CU19"/>
    <mergeCell ref="CV19:DE19"/>
    <mergeCell ref="DG19:DS19"/>
    <mergeCell ref="DT19:EF19"/>
    <mergeCell ref="EG17:ES17"/>
    <mergeCell ref="ET17:FF17"/>
    <mergeCell ref="A18:H18"/>
    <mergeCell ref="I18:CM18"/>
    <mergeCell ref="CN18:CU18"/>
    <mergeCell ref="CV18:DE18"/>
    <mergeCell ref="DG18:DS18"/>
    <mergeCell ref="DT18:EF18"/>
    <mergeCell ref="EG18:ES18"/>
    <mergeCell ref="ET18:FF18"/>
    <mergeCell ref="A17:H17"/>
    <mergeCell ref="I17:CM17"/>
    <mergeCell ref="CN17:CU17"/>
    <mergeCell ref="CV17:DE17"/>
    <mergeCell ref="DG17:DS17"/>
    <mergeCell ref="DT17:EF17"/>
    <mergeCell ref="EG15:ES15"/>
    <mergeCell ref="ET15:FF15"/>
    <mergeCell ref="A16:H16"/>
    <mergeCell ref="I16:CM16"/>
    <mergeCell ref="CN16:CU16"/>
    <mergeCell ref="CV16:DE16"/>
    <mergeCell ref="DG16:DS16"/>
    <mergeCell ref="DT16:EF16"/>
    <mergeCell ref="EG16:ES16"/>
    <mergeCell ref="ET16:FF16"/>
    <mergeCell ref="A15:H15"/>
    <mergeCell ref="I15:CM15"/>
    <mergeCell ref="CN15:CU15"/>
    <mergeCell ref="CV15:DE15"/>
    <mergeCell ref="DG15:DS15"/>
    <mergeCell ref="DT15:EF15"/>
    <mergeCell ref="EG12:ES12"/>
    <mergeCell ref="ET12:FF12"/>
    <mergeCell ref="A14:H14"/>
    <mergeCell ref="I14:CJ14"/>
    <mergeCell ref="CN14:CU14"/>
    <mergeCell ref="CV14:DE14"/>
    <mergeCell ref="DG14:DS14"/>
    <mergeCell ref="DT14:EF14"/>
    <mergeCell ref="EG14:ES14"/>
    <mergeCell ref="ET14:FF14"/>
    <mergeCell ref="A12:H12"/>
    <mergeCell ref="I12:CJ12"/>
    <mergeCell ref="CN12:CU12"/>
    <mergeCell ref="CV12:DE12"/>
    <mergeCell ref="DG12:DS12"/>
    <mergeCell ref="DT12:EF12"/>
    <mergeCell ref="A13:H13"/>
    <mergeCell ref="I13:CJ13"/>
    <mergeCell ref="CN13:CU13"/>
    <mergeCell ref="CV13:DE13"/>
    <mergeCell ref="DG13:DS13"/>
    <mergeCell ref="DT13:EF13"/>
    <mergeCell ref="EG13:ES13"/>
    <mergeCell ref="ET13:FF13"/>
    <mergeCell ref="EG10:ES10"/>
    <mergeCell ref="ET10:FF10"/>
    <mergeCell ref="A11:H11"/>
    <mergeCell ref="I11:CJ11"/>
    <mergeCell ref="CN11:CU11"/>
    <mergeCell ref="CV11:DE11"/>
    <mergeCell ref="DG11:DS11"/>
    <mergeCell ref="DT11:EF11"/>
    <mergeCell ref="EG11:ES11"/>
    <mergeCell ref="ET11:FF11"/>
    <mergeCell ref="A10:H10"/>
    <mergeCell ref="I10:CM10"/>
    <mergeCell ref="CN10:CU10"/>
    <mergeCell ref="CV10:DE10"/>
    <mergeCell ref="DG10:DS10"/>
    <mergeCell ref="DT10:EF10"/>
    <mergeCell ref="EG8:ES8"/>
    <mergeCell ref="ET8:FF8"/>
    <mergeCell ref="A9:H9"/>
    <mergeCell ref="I9:CM9"/>
    <mergeCell ref="CN9:CU9"/>
    <mergeCell ref="CV9:DE9"/>
    <mergeCell ref="DG9:DS9"/>
    <mergeCell ref="DT9:EF9"/>
    <mergeCell ref="EG9:ES9"/>
    <mergeCell ref="ET9:FF9"/>
    <mergeCell ref="A8:H8"/>
    <mergeCell ref="I8:CM8"/>
    <mergeCell ref="CN8:CU8"/>
    <mergeCell ref="CV8:DE8"/>
    <mergeCell ref="DG8:DS8"/>
    <mergeCell ref="DT8:EF8"/>
    <mergeCell ref="EG6:ES6"/>
    <mergeCell ref="ET6:FF6"/>
    <mergeCell ref="A7:H7"/>
    <mergeCell ref="I7:CM7"/>
    <mergeCell ref="CN7:CU7"/>
    <mergeCell ref="CV7:DE7"/>
    <mergeCell ref="DG7:DS7"/>
    <mergeCell ref="DT7:EF7"/>
    <mergeCell ref="EG7:ES7"/>
    <mergeCell ref="ET7:FF7"/>
    <mergeCell ref="A6:H6"/>
    <mergeCell ref="I6:CM6"/>
    <mergeCell ref="CN6:CU6"/>
    <mergeCell ref="CV6:DE6"/>
    <mergeCell ref="DG6:DS6"/>
    <mergeCell ref="DT6:EF6"/>
    <mergeCell ref="DT4:DY4"/>
    <mergeCell ref="DZ4:EB4"/>
    <mergeCell ref="EC4:EF4"/>
    <mergeCell ref="B1:FE1"/>
    <mergeCell ref="A3:H5"/>
    <mergeCell ref="I3:CM5"/>
    <mergeCell ref="CN3:CU5"/>
    <mergeCell ref="CV3:DE5"/>
    <mergeCell ref="DF3:DF5"/>
    <mergeCell ref="DG3:FF3"/>
    <mergeCell ref="DG4:DL4"/>
    <mergeCell ref="DM4:DO4"/>
    <mergeCell ref="DP4:DS4"/>
    <mergeCell ref="ET4:FF5"/>
    <mergeCell ref="DG5:DS5"/>
    <mergeCell ref="DT5:EF5"/>
    <mergeCell ref="EG5:ES5"/>
    <mergeCell ref="EG4:EL4"/>
    <mergeCell ref="EM4:EO4"/>
    <mergeCell ref="EP4:ES4"/>
  </mergeCells>
  <pageMargins left="0.7" right="0.7" top="0.75" bottom="0.75" header="0.3" footer="0.3"/>
  <pageSetup paperSize="9" scale="59" orientation="portrait" verticalDpi="0" r:id="rId1"/>
</worksheet>
</file>

<file path=xl/worksheets/sheet3.xml><?xml version="1.0" encoding="utf-8"?>
<worksheet xmlns="http://schemas.openxmlformats.org/spreadsheetml/2006/main" xmlns:r="http://schemas.openxmlformats.org/officeDocument/2006/relationships">
  <dimension ref="A1:I64"/>
  <sheetViews>
    <sheetView topLeftCell="A37" zoomScaleSheetLayoutView="70" workbookViewId="0">
      <selection activeCell="D48" activeCellId="1" sqref="D38 D48"/>
    </sheetView>
  </sheetViews>
  <sheetFormatPr defaultRowHeight="15"/>
  <cols>
    <col min="1" max="1" width="17.140625" customWidth="1"/>
    <col min="2" max="2" width="14.7109375" customWidth="1"/>
    <col min="3" max="3" width="17.140625" customWidth="1"/>
    <col min="4" max="4" width="15" customWidth="1"/>
    <col min="5" max="5" width="17" customWidth="1"/>
    <col min="6" max="6" width="18.28515625" customWidth="1"/>
    <col min="7" max="7" width="15.42578125" customWidth="1"/>
    <col min="8" max="8" width="15.28515625" customWidth="1"/>
    <col min="9" max="9" width="14.140625" customWidth="1"/>
  </cols>
  <sheetData>
    <row r="1" spans="1:9">
      <c r="A1" s="319" t="s">
        <v>126</v>
      </c>
      <c r="B1" s="320"/>
      <c r="C1" s="320"/>
      <c r="D1" s="320"/>
      <c r="E1" s="320"/>
      <c r="F1" s="320"/>
      <c r="G1" s="320"/>
      <c r="H1" s="320"/>
      <c r="I1" s="320"/>
    </row>
    <row r="2" spans="1:9">
      <c r="A2" s="307" t="s">
        <v>127</v>
      </c>
      <c r="B2" s="308"/>
      <c r="C2" s="308"/>
      <c r="D2" s="308"/>
      <c r="E2" s="308"/>
      <c r="F2" s="308"/>
      <c r="G2" s="308"/>
      <c r="H2" s="308"/>
      <c r="I2" s="308"/>
    </row>
    <row r="3" spans="1:9">
      <c r="A3" s="307" t="s">
        <v>128</v>
      </c>
      <c r="B3" s="308"/>
      <c r="C3" s="308"/>
      <c r="D3" s="308"/>
      <c r="E3" s="308"/>
      <c r="F3" s="308"/>
      <c r="G3" s="308"/>
      <c r="H3" s="308"/>
      <c r="I3" s="308"/>
    </row>
    <row r="4" spans="1:9">
      <c r="A4" s="307" t="s">
        <v>129</v>
      </c>
      <c r="B4" s="308"/>
      <c r="C4" s="308"/>
      <c r="D4" s="308"/>
      <c r="E4" s="308"/>
      <c r="F4" s="308"/>
      <c r="G4" s="308"/>
      <c r="H4" s="308"/>
      <c r="I4" s="308"/>
    </row>
    <row r="5" spans="1:9">
      <c r="A5" s="307" t="s">
        <v>130</v>
      </c>
      <c r="B5" s="308"/>
      <c r="C5" s="308"/>
      <c r="D5" s="308"/>
      <c r="E5" s="308"/>
      <c r="F5" s="308"/>
      <c r="G5" s="308"/>
      <c r="H5" s="308"/>
      <c r="I5" s="308"/>
    </row>
    <row r="6" spans="1:9">
      <c r="A6" s="321"/>
      <c r="B6" s="308"/>
      <c r="C6" s="308"/>
      <c r="D6" s="308"/>
      <c r="E6" s="308"/>
      <c r="F6" s="308"/>
      <c r="G6" s="308"/>
      <c r="H6" s="308"/>
      <c r="I6" s="308"/>
    </row>
    <row r="7" spans="1:9">
      <c r="A7" s="306" t="s">
        <v>5</v>
      </c>
      <c r="B7" s="307"/>
      <c r="C7" s="307"/>
      <c r="D7" s="307"/>
      <c r="E7" s="307"/>
      <c r="F7" s="307"/>
      <c r="G7" s="307"/>
      <c r="H7" s="307"/>
      <c r="I7" s="307"/>
    </row>
    <row r="8" spans="1:9">
      <c r="A8" s="306"/>
      <c r="B8" s="307"/>
      <c r="C8" s="307"/>
      <c r="D8" s="307"/>
      <c r="E8" s="307"/>
      <c r="F8" s="307"/>
      <c r="G8" s="307"/>
      <c r="H8" s="307"/>
      <c r="I8" s="307"/>
    </row>
    <row r="9" spans="1:9">
      <c r="A9" s="306" t="s">
        <v>131</v>
      </c>
      <c r="B9" s="307"/>
      <c r="C9" s="307"/>
      <c r="D9" s="307"/>
      <c r="E9" s="307"/>
      <c r="F9" s="307"/>
      <c r="G9" s="307"/>
      <c r="H9" s="307"/>
      <c r="I9" s="307"/>
    </row>
    <row r="10" spans="1:9">
      <c r="A10" s="306" t="s">
        <v>226</v>
      </c>
      <c r="B10" s="307"/>
      <c r="C10" s="307"/>
      <c r="D10" s="307"/>
      <c r="E10" s="307"/>
      <c r="F10" s="307"/>
      <c r="G10" s="307"/>
      <c r="H10" s="307"/>
      <c r="I10" s="307"/>
    </row>
    <row r="11" spans="1:9">
      <c r="A11" s="306" t="s">
        <v>132</v>
      </c>
      <c r="B11" s="307"/>
      <c r="C11" s="307"/>
      <c r="D11" s="307"/>
      <c r="E11" s="307"/>
      <c r="F11" s="307"/>
      <c r="G11" s="307"/>
      <c r="H11" s="307"/>
      <c r="I11" s="307"/>
    </row>
    <row r="12" spans="1:9">
      <c r="A12" s="306" t="s">
        <v>421</v>
      </c>
      <c r="B12" s="307"/>
      <c r="C12" s="307"/>
      <c r="D12" s="307"/>
      <c r="E12" s="307"/>
      <c r="F12" s="307"/>
      <c r="G12" s="307"/>
      <c r="H12" s="307"/>
      <c r="I12" s="307"/>
    </row>
    <row r="13" spans="1:9">
      <c r="A13" s="306" t="s">
        <v>133</v>
      </c>
      <c r="B13" s="307"/>
      <c r="C13" s="307"/>
      <c r="D13" s="307"/>
      <c r="E13" s="307"/>
      <c r="F13" s="307"/>
      <c r="G13" s="307"/>
      <c r="H13" s="307"/>
      <c r="I13" s="307"/>
    </row>
    <row r="14" spans="1:9">
      <c r="A14" s="306" t="str">
        <f>'Приложение №1'!A14:H14</f>
        <v xml:space="preserve">                                        "09" января 2025 г.</v>
      </c>
      <c r="B14" s="307"/>
      <c r="C14" s="307"/>
      <c r="D14" s="307"/>
      <c r="E14" s="307"/>
      <c r="F14" s="307"/>
      <c r="G14" s="307"/>
      <c r="H14" s="307"/>
      <c r="I14" s="307"/>
    </row>
    <row r="15" spans="1:9">
      <c r="A15" s="304"/>
      <c r="B15" s="308"/>
      <c r="C15" s="308"/>
      <c r="D15" s="308"/>
      <c r="E15" s="308"/>
      <c r="F15" s="308"/>
      <c r="G15" s="308"/>
      <c r="H15" s="308"/>
      <c r="I15" s="308"/>
    </row>
    <row r="16" spans="1:9">
      <c r="A16" s="302" t="s">
        <v>453</v>
      </c>
      <c r="B16" s="303"/>
      <c r="C16" s="303"/>
      <c r="D16" s="303"/>
      <c r="E16" s="303"/>
      <c r="F16" s="303"/>
      <c r="G16" s="303"/>
      <c r="H16" s="303"/>
      <c r="I16" s="303"/>
    </row>
    <row r="17" spans="1:9">
      <c r="A17" s="302" t="s">
        <v>228</v>
      </c>
      <c r="B17" s="303"/>
      <c r="C17" s="303"/>
      <c r="D17" s="303"/>
      <c r="E17" s="303"/>
      <c r="F17" s="303"/>
      <c r="G17" s="303"/>
      <c r="H17" s="303"/>
      <c r="I17" s="303"/>
    </row>
    <row r="18" spans="1:9">
      <c r="A18" s="302" t="s">
        <v>229</v>
      </c>
      <c r="B18" s="303"/>
      <c r="C18" s="303"/>
      <c r="D18" s="303"/>
      <c r="E18" s="303"/>
      <c r="F18" s="303"/>
      <c r="G18" s="303"/>
      <c r="H18" s="303"/>
      <c r="I18" s="303"/>
    </row>
    <row r="19" spans="1:9">
      <c r="A19" s="302" t="s">
        <v>454</v>
      </c>
      <c r="B19" s="303"/>
      <c r="C19" s="303"/>
      <c r="D19" s="303"/>
      <c r="E19" s="303"/>
      <c r="F19" s="303"/>
      <c r="G19" s="303"/>
      <c r="H19" s="303"/>
      <c r="I19" s="303"/>
    </row>
    <row r="20" spans="1:9">
      <c r="A20" s="302"/>
      <c r="B20" s="303"/>
      <c r="C20" s="303"/>
      <c r="D20" s="303"/>
      <c r="E20" s="303"/>
      <c r="F20" s="303"/>
      <c r="G20" s="303"/>
      <c r="H20" s="303"/>
      <c r="I20" s="303"/>
    </row>
    <row r="21" spans="1:9">
      <c r="A21" s="302" t="s">
        <v>134</v>
      </c>
      <c r="B21" s="303"/>
      <c r="C21" s="303"/>
      <c r="D21" s="303"/>
      <c r="E21" s="303"/>
      <c r="F21" s="303"/>
      <c r="G21" s="303"/>
      <c r="H21" s="303"/>
      <c r="I21" s="303"/>
    </row>
    <row r="22" spans="1:9" ht="15.75" thickBot="1">
      <c r="A22" s="12"/>
      <c r="B22" s="12"/>
      <c r="C22" s="12"/>
      <c r="D22" s="12"/>
      <c r="E22" s="12"/>
      <c r="F22" s="12"/>
      <c r="G22" s="12"/>
      <c r="H22" s="12"/>
      <c r="I22" s="12"/>
    </row>
    <row r="23" spans="1:9" ht="15.75" thickBot="1">
      <c r="A23" s="309" t="s">
        <v>135</v>
      </c>
      <c r="B23" s="309" t="s">
        <v>136</v>
      </c>
      <c r="C23" s="309" t="s">
        <v>137</v>
      </c>
      <c r="D23" s="309" t="s">
        <v>138</v>
      </c>
      <c r="E23" s="312" t="s">
        <v>139</v>
      </c>
      <c r="F23" s="313"/>
      <c r="G23" s="313"/>
      <c r="H23" s="313"/>
      <c r="I23" s="314"/>
    </row>
    <row r="24" spans="1:9" ht="118.5" customHeight="1" thickBot="1">
      <c r="A24" s="310"/>
      <c r="B24" s="310"/>
      <c r="C24" s="310"/>
      <c r="D24" s="310"/>
      <c r="E24" s="315" t="s">
        <v>140</v>
      </c>
      <c r="F24" s="317" t="s">
        <v>141</v>
      </c>
      <c r="G24" s="309" t="s">
        <v>39</v>
      </c>
      <c r="H24" s="13" t="s">
        <v>142</v>
      </c>
      <c r="I24" s="309" t="s">
        <v>143</v>
      </c>
    </row>
    <row r="25" spans="1:9" ht="15.75" thickBot="1">
      <c r="A25" s="311"/>
      <c r="B25" s="311"/>
      <c r="C25" s="311"/>
      <c r="D25" s="311"/>
      <c r="E25" s="316"/>
      <c r="F25" s="318"/>
      <c r="G25" s="311"/>
      <c r="H25" s="13" t="s">
        <v>144</v>
      </c>
      <c r="I25" s="311"/>
    </row>
    <row r="26" spans="1:9" ht="15.75" thickBot="1">
      <c r="A26" s="14">
        <v>1</v>
      </c>
      <c r="B26" s="15">
        <v>2</v>
      </c>
      <c r="C26" s="15">
        <v>3</v>
      </c>
      <c r="D26" s="15">
        <v>4</v>
      </c>
      <c r="E26" s="16">
        <v>5</v>
      </c>
      <c r="F26" s="16">
        <v>6</v>
      </c>
      <c r="G26" s="15">
        <v>7</v>
      </c>
      <c r="H26" s="15">
        <v>8</v>
      </c>
      <c r="I26" s="15">
        <v>9</v>
      </c>
    </row>
    <row r="27" spans="1:9" ht="43.5" customHeight="1" thickBot="1">
      <c r="A27" s="70" t="s">
        <v>145</v>
      </c>
      <c r="B27" s="16" t="s">
        <v>146</v>
      </c>
      <c r="C27" s="16" t="s">
        <v>146</v>
      </c>
      <c r="D27" s="69">
        <f>E27+F27+G27+H27</f>
        <v>0</v>
      </c>
      <c r="E27" s="69">
        <v>0</v>
      </c>
      <c r="F27" s="69">
        <v>0</v>
      </c>
      <c r="G27" s="69">
        <v>0</v>
      </c>
      <c r="H27" s="69">
        <v>0</v>
      </c>
      <c r="I27" s="19"/>
    </row>
    <row r="28" spans="1:9" ht="17.25" customHeight="1" thickBot="1">
      <c r="A28" s="17" t="s">
        <v>147</v>
      </c>
      <c r="B28" s="15" t="s">
        <v>146</v>
      </c>
      <c r="C28" s="15" t="s">
        <v>146</v>
      </c>
      <c r="D28" s="69">
        <f t="shared" ref="D28:D59" si="0">E28+F28+G28+H28</f>
        <v>21702734.07</v>
      </c>
      <c r="E28" s="69">
        <f>E29</f>
        <v>19220192.75</v>
      </c>
      <c r="F28" s="69">
        <f>F29</f>
        <v>1847541.3199999998</v>
      </c>
      <c r="G28" s="69">
        <f>G29</f>
        <v>0</v>
      </c>
      <c r="H28" s="69">
        <f>H29-H27</f>
        <v>635000</v>
      </c>
      <c r="I28" s="18"/>
    </row>
    <row r="29" spans="1:9" ht="21" customHeight="1" thickBot="1">
      <c r="A29" s="43" t="s">
        <v>43</v>
      </c>
      <c r="B29" s="44" t="s">
        <v>146</v>
      </c>
      <c r="C29" s="44" t="s">
        <v>146</v>
      </c>
      <c r="D29" s="72">
        <f t="shared" si="0"/>
        <v>21702734.07</v>
      </c>
      <c r="E29" s="72">
        <f>E31+E33+E35+E38+E49+E51+E53+E55+E57+E48+E37</f>
        <v>19220192.75</v>
      </c>
      <c r="F29" s="72">
        <f t="shared" ref="F29:H29" si="1">F31+F33+F35+F38+F49+F51+F53+F55+F57+F48+F37</f>
        <v>1847541.3199999998</v>
      </c>
      <c r="G29" s="72">
        <f t="shared" si="1"/>
        <v>0</v>
      </c>
      <c r="H29" s="72">
        <f t="shared" si="1"/>
        <v>635000</v>
      </c>
      <c r="I29" s="18"/>
    </row>
    <row r="30" spans="1:9" ht="21" customHeight="1" thickBot="1">
      <c r="A30" s="17" t="s">
        <v>28</v>
      </c>
      <c r="B30" s="15"/>
      <c r="C30" s="15"/>
      <c r="D30" s="69"/>
      <c r="E30" s="69"/>
      <c r="F30" s="69"/>
      <c r="G30" s="69"/>
      <c r="H30" s="69"/>
      <c r="I30" s="18"/>
    </row>
    <row r="31" spans="1:9" ht="30" customHeight="1" thickBot="1">
      <c r="A31" s="43" t="s">
        <v>148</v>
      </c>
      <c r="B31" s="44">
        <v>111</v>
      </c>
      <c r="C31" s="44"/>
      <c r="D31" s="72">
        <f>D32</f>
        <v>11773533.84</v>
      </c>
      <c r="E31" s="72">
        <f>E32</f>
        <v>11587600</v>
      </c>
      <c r="F31" s="72">
        <f>F32</f>
        <v>120233.84</v>
      </c>
      <c r="G31" s="72">
        <f>G32</f>
        <v>0</v>
      </c>
      <c r="H31" s="72">
        <f>H32</f>
        <v>65700</v>
      </c>
      <c r="I31" s="45"/>
    </row>
    <row r="32" spans="1:9" ht="15.75" customHeight="1" thickBot="1">
      <c r="A32" s="17" t="s">
        <v>149</v>
      </c>
      <c r="B32" s="15">
        <v>111</v>
      </c>
      <c r="C32" s="15">
        <v>211.26599999999999</v>
      </c>
      <c r="D32" s="69">
        <f t="shared" si="0"/>
        <v>11773533.84</v>
      </c>
      <c r="E32" s="69">
        <v>11587600</v>
      </c>
      <c r="F32" s="69">
        <v>120233.84</v>
      </c>
      <c r="G32" s="69">
        <v>0</v>
      </c>
      <c r="H32" s="69">
        <v>65700</v>
      </c>
      <c r="I32" s="18"/>
    </row>
    <row r="33" spans="1:9" ht="70.5" customHeight="1" thickBot="1">
      <c r="A33" s="43" t="s">
        <v>150</v>
      </c>
      <c r="B33" s="44">
        <v>112</v>
      </c>
      <c r="C33" s="44"/>
      <c r="D33" s="72">
        <f t="shared" si="0"/>
        <v>642400</v>
      </c>
      <c r="E33" s="72">
        <v>0</v>
      </c>
      <c r="F33" s="72">
        <f>F34</f>
        <v>642400</v>
      </c>
      <c r="G33" s="72">
        <f>G34</f>
        <v>0</v>
      </c>
      <c r="H33" s="72">
        <f>H34</f>
        <v>0</v>
      </c>
      <c r="I33" s="18"/>
    </row>
    <row r="34" spans="1:9" ht="17.25" customHeight="1" thickBot="1">
      <c r="A34" s="17" t="s">
        <v>151</v>
      </c>
      <c r="B34" s="15">
        <v>112</v>
      </c>
      <c r="C34" s="15" t="s">
        <v>372</v>
      </c>
      <c r="D34" s="69">
        <f t="shared" si="0"/>
        <v>642400</v>
      </c>
      <c r="E34" s="69">
        <v>0</v>
      </c>
      <c r="F34" s="69">
        <v>642400</v>
      </c>
      <c r="G34" s="69">
        <v>0</v>
      </c>
      <c r="H34" s="69">
        <v>0</v>
      </c>
      <c r="I34" s="18"/>
    </row>
    <row r="35" spans="1:9" ht="119.25" customHeight="1" thickBot="1">
      <c r="A35" s="43" t="s">
        <v>152</v>
      </c>
      <c r="B35" s="44">
        <v>119</v>
      </c>
      <c r="C35" s="44"/>
      <c r="D35" s="72">
        <f t="shared" si="0"/>
        <v>3555440</v>
      </c>
      <c r="E35" s="72">
        <f>E36</f>
        <v>3499400</v>
      </c>
      <c r="F35" s="72">
        <f>F36</f>
        <v>36240</v>
      </c>
      <c r="G35" s="72">
        <f>G36</f>
        <v>0</v>
      </c>
      <c r="H35" s="72">
        <f>H36</f>
        <v>19800</v>
      </c>
      <c r="I35" s="18"/>
    </row>
    <row r="36" spans="1:9" ht="42" customHeight="1" thickBot="1">
      <c r="A36" s="17" t="s">
        <v>153</v>
      </c>
      <c r="B36" s="15">
        <v>119</v>
      </c>
      <c r="C36" s="15">
        <v>213</v>
      </c>
      <c r="D36" s="69">
        <f t="shared" si="0"/>
        <v>3555440</v>
      </c>
      <c r="E36" s="69">
        <v>3499400</v>
      </c>
      <c r="F36" s="69">
        <v>36240</v>
      </c>
      <c r="G36" s="69">
        <f>G38</f>
        <v>0</v>
      </c>
      <c r="H36" s="69">
        <v>19800</v>
      </c>
      <c r="I36" s="18"/>
    </row>
    <row r="37" spans="1:9" s="146" customFormat="1" ht="42" customHeight="1" thickBot="1">
      <c r="A37" s="43" t="s">
        <v>419</v>
      </c>
      <c r="B37" s="44">
        <v>243</v>
      </c>
      <c r="C37" s="44"/>
      <c r="D37" s="72">
        <f>SUM(E37:H37)</f>
        <v>0</v>
      </c>
      <c r="E37" s="72">
        <v>0</v>
      </c>
      <c r="F37" s="72">
        <v>0</v>
      </c>
      <c r="G37" s="72">
        <v>0</v>
      </c>
      <c r="H37" s="72">
        <v>0</v>
      </c>
      <c r="I37" s="45"/>
    </row>
    <row r="38" spans="1:9" ht="81.75" customHeight="1" thickBot="1">
      <c r="A38" s="43" t="s">
        <v>154</v>
      </c>
      <c r="B38" s="44">
        <v>244</v>
      </c>
      <c r="C38" s="44"/>
      <c r="D38" s="72">
        <f>SUM(E38:H38)</f>
        <v>2060162.13</v>
      </c>
      <c r="E38" s="72">
        <f>SUM(E39:E47)</f>
        <v>1164394.6499999999</v>
      </c>
      <c r="F38" s="72">
        <f>F39+F40+F41+F42+F43+F44+F45+F46+F47</f>
        <v>406267.48</v>
      </c>
      <c r="G38" s="72">
        <f t="shared" ref="G38:H38" si="2">G39+G40+G41+G42+G43+G44+G45+G46+G47</f>
        <v>0</v>
      </c>
      <c r="H38" s="72">
        <f t="shared" si="2"/>
        <v>489500</v>
      </c>
      <c r="I38" s="45"/>
    </row>
    <row r="39" spans="1:9" ht="21.75" customHeight="1" thickBot="1">
      <c r="A39" s="17" t="s">
        <v>155</v>
      </c>
      <c r="B39" s="15">
        <v>244</v>
      </c>
      <c r="C39" s="15">
        <v>221</v>
      </c>
      <c r="D39" s="69">
        <f t="shared" si="0"/>
        <v>6400</v>
      </c>
      <c r="E39" s="69">
        <v>6400</v>
      </c>
      <c r="F39" s="69">
        <v>0</v>
      </c>
      <c r="G39" s="69">
        <v>0</v>
      </c>
      <c r="H39" s="69">
        <v>0</v>
      </c>
      <c r="I39" s="18"/>
    </row>
    <row r="40" spans="1:9" ht="34.5" customHeight="1" thickBot="1">
      <c r="A40" s="17" t="s">
        <v>156</v>
      </c>
      <c r="B40" s="15">
        <v>244</v>
      </c>
      <c r="C40" s="15">
        <v>222</v>
      </c>
      <c r="D40" s="69">
        <f t="shared" si="0"/>
        <v>43800</v>
      </c>
      <c r="E40" s="69">
        <v>0</v>
      </c>
      <c r="F40" s="69">
        <v>43800</v>
      </c>
      <c r="G40" s="69">
        <v>0</v>
      </c>
      <c r="H40" s="69">
        <v>0</v>
      </c>
      <c r="I40" s="18"/>
    </row>
    <row r="41" spans="1:9" ht="31.5" customHeight="1" thickBot="1">
      <c r="A41" s="17" t="s">
        <v>157</v>
      </c>
      <c r="B41" s="15">
        <v>244</v>
      </c>
      <c r="C41" s="15">
        <v>223</v>
      </c>
      <c r="D41" s="69">
        <f t="shared" si="0"/>
        <v>48057.56</v>
      </c>
      <c r="E41" s="69">
        <f>22993.46+25064.1</f>
        <v>48057.56</v>
      </c>
      <c r="F41" s="69">
        <v>0</v>
      </c>
      <c r="G41" s="69">
        <v>0</v>
      </c>
      <c r="H41" s="69">
        <v>0</v>
      </c>
      <c r="I41" s="19"/>
    </row>
    <row r="42" spans="1:9" ht="42" customHeight="1" thickBot="1">
      <c r="A42" s="17" t="s">
        <v>158</v>
      </c>
      <c r="B42" s="15">
        <v>244</v>
      </c>
      <c r="C42" s="15">
        <v>224</v>
      </c>
      <c r="D42" s="69">
        <f t="shared" si="0"/>
        <v>0</v>
      </c>
      <c r="E42" s="69">
        <v>0</v>
      </c>
      <c r="F42" s="69">
        <v>0</v>
      </c>
      <c r="G42" s="69">
        <v>0</v>
      </c>
      <c r="H42" s="69">
        <v>0</v>
      </c>
      <c r="I42" s="18"/>
    </row>
    <row r="43" spans="1:9" ht="39" customHeight="1" thickBot="1">
      <c r="A43" s="17" t="s">
        <v>159</v>
      </c>
      <c r="B43" s="15">
        <v>244</v>
      </c>
      <c r="C43" s="15">
        <v>225</v>
      </c>
      <c r="D43" s="69">
        <f t="shared" si="0"/>
        <v>166785.20000000001</v>
      </c>
      <c r="E43" s="69">
        <v>103785.2</v>
      </c>
      <c r="F43" s="69">
        <v>63000</v>
      </c>
      <c r="G43" s="69">
        <v>0</v>
      </c>
      <c r="H43" s="69">
        <v>0</v>
      </c>
      <c r="I43" s="19"/>
    </row>
    <row r="44" spans="1:9" ht="27" customHeight="1" thickBot="1">
      <c r="A44" s="17" t="s">
        <v>160</v>
      </c>
      <c r="B44" s="15">
        <v>244</v>
      </c>
      <c r="C44" s="15">
        <v>226</v>
      </c>
      <c r="D44" s="69">
        <f t="shared" si="0"/>
        <v>246093.88</v>
      </c>
      <c r="E44" s="69">
        <v>182626.4</v>
      </c>
      <c r="F44" s="69">
        <v>63467.48</v>
      </c>
      <c r="G44" s="69">
        <v>0</v>
      </c>
      <c r="H44" s="69">
        <v>0</v>
      </c>
      <c r="I44" s="18"/>
    </row>
    <row r="45" spans="1:9" ht="15.75" thickBot="1">
      <c r="A45" s="17" t="s">
        <v>161</v>
      </c>
      <c r="B45" s="15">
        <v>244</v>
      </c>
      <c r="C45" s="15">
        <v>228</v>
      </c>
      <c r="D45" s="69">
        <f t="shared" si="0"/>
        <v>0</v>
      </c>
      <c r="E45" s="69">
        <v>0</v>
      </c>
      <c r="F45" s="69">
        <v>0</v>
      </c>
      <c r="G45" s="69">
        <v>0</v>
      </c>
      <c r="H45" s="69">
        <v>0</v>
      </c>
      <c r="I45" s="18"/>
    </row>
    <row r="46" spans="1:9" ht="41.25" customHeight="1" thickBot="1">
      <c r="A46" s="17" t="s">
        <v>162</v>
      </c>
      <c r="B46" s="15">
        <v>244</v>
      </c>
      <c r="C46" s="15">
        <v>310</v>
      </c>
      <c r="D46" s="69">
        <f t="shared" si="0"/>
        <v>236000</v>
      </c>
      <c r="E46" s="69">
        <v>0</v>
      </c>
      <c r="F46" s="69">
        <v>236000</v>
      </c>
      <c r="G46" s="69">
        <v>0</v>
      </c>
      <c r="H46" s="69">
        <v>0</v>
      </c>
      <c r="I46" s="18"/>
    </row>
    <row r="47" spans="1:9" ht="54.75" customHeight="1" thickBot="1">
      <c r="A47" s="17" t="s">
        <v>163</v>
      </c>
      <c r="B47" s="15">
        <v>244</v>
      </c>
      <c r="C47" s="15">
        <v>340</v>
      </c>
      <c r="D47" s="69">
        <f t="shared" si="0"/>
        <v>1313025.49</v>
      </c>
      <c r="E47" s="69">
        <v>823525.49</v>
      </c>
      <c r="F47" s="69">
        <v>0</v>
      </c>
      <c r="G47" s="69">
        <v>0</v>
      </c>
      <c r="H47" s="69">
        <v>489500</v>
      </c>
      <c r="I47" s="18"/>
    </row>
    <row r="48" spans="1:9" s="136" customFormat="1" ht="78.75" customHeight="1" thickBot="1">
      <c r="A48" s="43" t="s">
        <v>411</v>
      </c>
      <c r="B48" s="44">
        <v>247</v>
      </c>
      <c r="C48" s="44">
        <v>223</v>
      </c>
      <c r="D48" s="72">
        <f>SUM(E48:H48)</f>
        <v>2975540.1</v>
      </c>
      <c r="E48" s="72">
        <f>2915540.1</f>
        <v>2915540.1</v>
      </c>
      <c r="F48" s="72">
        <v>0</v>
      </c>
      <c r="G48" s="72">
        <v>0</v>
      </c>
      <c r="H48" s="72">
        <v>60000</v>
      </c>
      <c r="I48" s="18"/>
    </row>
    <row r="49" spans="1:9" ht="92.25" customHeight="1" thickBot="1">
      <c r="A49" s="43" t="s">
        <v>164</v>
      </c>
      <c r="B49" s="44">
        <v>321</v>
      </c>
      <c r="C49" s="44"/>
      <c r="D49" s="72">
        <f>D50</f>
        <v>642400</v>
      </c>
      <c r="E49" s="72">
        <f>E50</f>
        <v>0</v>
      </c>
      <c r="F49" s="72">
        <f>F50</f>
        <v>642400</v>
      </c>
      <c r="G49" s="72">
        <f>G50</f>
        <v>0</v>
      </c>
      <c r="H49" s="72">
        <f>H50</f>
        <v>0</v>
      </c>
      <c r="I49" s="18"/>
    </row>
    <row r="50" spans="1:9" ht="44.25" customHeight="1" thickBot="1">
      <c r="A50" s="17" t="s">
        <v>165</v>
      </c>
      <c r="B50" s="15">
        <v>321</v>
      </c>
      <c r="C50" s="15">
        <v>265</v>
      </c>
      <c r="D50" s="69">
        <f>E50+F50+G50+H50</f>
        <v>642400</v>
      </c>
      <c r="E50" s="69">
        <f>E51</f>
        <v>0</v>
      </c>
      <c r="F50" s="69">
        <v>642400</v>
      </c>
      <c r="G50" s="69">
        <f>G51</f>
        <v>0</v>
      </c>
      <c r="H50" s="69">
        <f>H51</f>
        <v>0</v>
      </c>
      <c r="I50" s="18"/>
    </row>
    <row r="51" spans="1:9" ht="93" customHeight="1" thickBot="1">
      <c r="A51" s="43" t="s">
        <v>166</v>
      </c>
      <c r="B51" s="44">
        <v>831</v>
      </c>
      <c r="C51" s="44"/>
      <c r="D51" s="72">
        <f t="shared" si="0"/>
        <v>0</v>
      </c>
      <c r="E51" s="72">
        <f>E52</f>
        <v>0</v>
      </c>
      <c r="F51" s="72">
        <v>0</v>
      </c>
      <c r="G51" s="72">
        <f>G52</f>
        <v>0</v>
      </c>
      <c r="H51" s="72">
        <f>H52</f>
        <v>0</v>
      </c>
      <c r="I51" s="18"/>
    </row>
    <row r="52" spans="1:9" ht="15" customHeight="1" thickBot="1">
      <c r="A52" s="43" t="s">
        <v>161</v>
      </c>
      <c r="B52" s="44">
        <v>350</v>
      </c>
      <c r="C52" s="44">
        <v>296</v>
      </c>
      <c r="D52" s="72">
        <f t="shared" si="0"/>
        <v>0</v>
      </c>
      <c r="E52" s="72">
        <v>0</v>
      </c>
      <c r="F52" s="72">
        <v>0</v>
      </c>
      <c r="G52" s="72">
        <v>0</v>
      </c>
      <c r="H52" s="72">
        <v>0</v>
      </c>
      <c r="I52" s="18"/>
    </row>
    <row r="53" spans="1:9" ht="54.75" customHeight="1" thickBot="1">
      <c r="A53" s="43" t="s">
        <v>167</v>
      </c>
      <c r="B53" s="44">
        <v>851</v>
      </c>
      <c r="C53" s="44"/>
      <c r="D53" s="72">
        <f t="shared" si="0"/>
        <v>46172</v>
      </c>
      <c r="E53" s="72">
        <f>E54</f>
        <v>46172</v>
      </c>
      <c r="F53" s="72">
        <f>F54</f>
        <v>0</v>
      </c>
      <c r="G53" s="72">
        <f>G54</f>
        <v>0</v>
      </c>
      <c r="H53" s="72">
        <f>H54</f>
        <v>0</v>
      </c>
      <c r="I53" s="18"/>
    </row>
    <row r="54" spans="1:9" ht="20.25" customHeight="1" thickBot="1">
      <c r="A54" s="17" t="s">
        <v>161</v>
      </c>
      <c r="B54" s="15">
        <v>851</v>
      </c>
      <c r="C54" s="15">
        <v>291</v>
      </c>
      <c r="D54" s="69">
        <f>E54+F54+G54+H54</f>
        <v>46172</v>
      </c>
      <c r="E54" s="69">
        <f>46172</f>
        <v>46172</v>
      </c>
      <c r="F54" s="69">
        <v>0</v>
      </c>
      <c r="G54" s="69">
        <v>0</v>
      </c>
      <c r="H54" s="69">
        <v>0</v>
      </c>
      <c r="I54" s="18"/>
    </row>
    <row r="55" spans="1:9" ht="29.25" customHeight="1" thickBot="1">
      <c r="A55" s="43" t="s">
        <v>168</v>
      </c>
      <c r="B55" s="44">
        <v>852</v>
      </c>
      <c r="C55" s="44"/>
      <c r="D55" s="72">
        <f t="shared" si="0"/>
        <v>0</v>
      </c>
      <c r="E55" s="72">
        <f>E56</f>
        <v>0</v>
      </c>
      <c r="F55" s="72">
        <f>F56</f>
        <v>0</v>
      </c>
      <c r="G55" s="72">
        <f>G56</f>
        <v>0</v>
      </c>
      <c r="H55" s="72">
        <f>H56</f>
        <v>0</v>
      </c>
      <c r="I55" s="18"/>
    </row>
    <row r="56" spans="1:9" ht="15" customHeight="1" thickBot="1">
      <c r="A56" s="17" t="s">
        <v>161</v>
      </c>
      <c r="B56" s="15">
        <v>852</v>
      </c>
      <c r="C56" s="15" t="s">
        <v>240</v>
      </c>
      <c r="D56" s="69">
        <f t="shared" si="0"/>
        <v>0</v>
      </c>
      <c r="E56" s="69">
        <v>0</v>
      </c>
      <c r="F56" s="69">
        <v>0</v>
      </c>
      <c r="G56" s="69">
        <v>0</v>
      </c>
      <c r="H56" s="69">
        <v>0</v>
      </c>
      <c r="I56" s="18"/>
    </row>
    <row r="57" spans="1:9" ht="27.75" customHeight="1" thickBot="1">
      <c r="A57" s="43" t="s">
        <v>169</v>
      </c>
      <c r="B57" s="44">
        <v>853</v>
      </c>
      <c r="C57" s="44"/>
      <c r="D57" s="72">
        <f>E57+F57+G57+H57</f>
        <v>7086</v>
      </c>
      <c r="E57" s="72">
        <f>E58</f>
        <v>7086</v>
      </c>
      <c r="F57" s="72">
        <f>F58</f>
        <v>0</v>
      </c>
      <c r="G57" s="72">
        <f>G58</f>
        <v>0</v>
      </c>
      <c r="H57" s="72">
        <f>H58</f>
        <v>0</v>
      </c>
      <c r="I57" s="18"/>
    </row>
    <row r="58" spans="1:9" ht="18" customHeight="1" thickBot="1">
      <c r="A58" s="17" t="s">
        <v>161</v>
      </c>
      <c r="B58" s="15">
        <v>853</v>
      </c>
      <c r="C58" s="15">
        <v>291.29300000000001</v>
      </c>
      <c r="D58" s="69">
        <f>E58+F58+G58+H58</f>
        <v>7086</v>
      </c>
      <c r="E58" s="69">
        <f>7000+86</f>
        <v>7086</v>
      </c>
      <c r="F58" s="69">
        <v>0</v>
      </c>
      <c r="G58" s="69">
        <v>0</v>
      </c>
      <c r="H58" s="69">
        <v>0</v>
      </c>
      <c r="I58" s="18"/>
    </row>
    <row r="59" spans="1:9" ht="41.25" customHeight="1" thickBot="1">
      <c r="A59" s="17" t="s">
        <v>170</v>
      </c>
      <c r="B59" s="15" t="s">
        <v>146</v>
      </c>
      <c r="C59" s="15" t="s">
        <v>146</v>
      </c>
      <c r="D59" s="69">
        <f t="shared" si="0"/>
        <v>0</v>
      </c>
      <c r="E59" s="69">
        <v>0</v>
      </c>
      <c r="F59" s="69">
        <v>0</v>
      </c>
      <c r="G59" s="69">
        <v>0</v>
      </c>
      <c r="H59" s="69">
        <v>0</v>
      </c>
      <c r="I59" s="18"/>
    </row>
    <row r="60" spans="1:9">
      <c r="A60" s="20"/>
      <c r="B60" s="21"/>
      <c r="C60" s="21"/>
      <c r="D60" s="21"/>
      <c r="E60" s="21"/>
      <c r="F60" s="21"/>
      <c r="G60" s="21"/>
      <c r="H60" s="21"/>
      <c r="I60" s="21"/>
    </row>
    <row r="61" spans="1:9">
      <c r="A61" s="304" t="s">
        <v>171</v>
      </c>
      <c r="B61" s="305"/>
      <c r="C61" s="305"/>
      <c r="D61" s="305"/>
      <c r="E61" s="305"/>
      <c r="F61" s="305"/>
      <c r="G61" s="305"/>
      <c r="H61" s="305"/>
      <c r="I61" s="305"/>
    </row>
    <row r="62" spans="1:9">
      <c r="A62" s="304" t="s">
        <v>172</v>
      </c>
      <c r="B62" s="305"/>
      <c r="C62" s="305"/>
      <c r="D62" s="305"/>
      <c r="E62" s="305"/>
      <c r="F62" s="305"/>
      <c r="G62" s="305"/>
      <c r="H62" s="305"/>
      <c r="I62" s="305"/>
    </row>
    <row r="63" spans="1:9">
      <c r="A63" s="304" t="s">
        <v>370</v>
      </c>
      <c r="B63" s="305"/>
      <c r="C63" s="305"/>
      <c r="D63" s="305"/>
      <c r="E63" s="305"/>
      <c r="F63" s="305"/>
      <c r="G63" s="305"/>
      <c r="H63" s="305"/>
      <c r="I63" s="305"/>
    </row>
    <row r="64" spans="1:9">
      <c r="A64" s="6"/>
      <c r="B64" s="22"/>
      <c r="C64" s="22"/>
      <c r="D64" s="22"/>
      <c r="E64" s="22"/>
      <c r="F64" s="22"/>
      <c r="G64" s="22"/>
      <c r="H64" s="22"/>
      <c r="I64" s="22"/>
    </row>
  </sheetData>
  <mergeCells count="33">
    <mergeCell ref="A12:I12"/>
    <mergeCell ref="A1:I1"/>
    <mergeCell ref="A2:I2"/>
    <mergeCell ref="A3:I3"/>
    <mergeCell ref="A4:I4"/>
    <mergeCell ref="A5:I5"/>
    <mergeCell ref="A6:I6"/>
    <mergeCell ref="A7:I7"/>
    <mergeCell ref="A8:I8"/>
    <mergeCell ref="A9:I9"/>
    <mergeCell ref="A10:I10"/>
    <mergeCell ref="A11:I11"/>
    <mergeCell ref="A63:I63"/>
    <mergeCell ref="A13:I13"/>
    <mergeCell ref="A14:I14"/>
    <mergeCell ref="A15:I15"/>
    <mergeCell ref="A16:I16"/>
    <mergeCell ref="A17:I17"/>
    <mergeCell ref="A18:I18"/>
    <mergeCell ref="A23:A25"/>
    <mergeCell ref="B23:B25"/>
    <mergeCell ref="C23:C25"/>
    <mergeCell ref="D23:D25"/>
    <mergeCell ref="E23:I23"/>
    <mergeCell ref="E24:E25"/>
    <mergeCell ref="F24:F25"/>
    <mergeCell ref="G24:G25"/>
    <mergeCell ref="I24:I25"/>
    <mergeCell ref="A19:I19"/>
    <mergeCell ref="A20:I20"/>
    <mergeCell ref="A21:I21"/>
    <mergeCell ref="A61:I61"/>
    <mergeCell ref="A62:I62"/>
  </mergeCells>
  <hyperlinks>
    <hyperlink ref="F24" r:id="rId1" display="consultantplus://offline/ref=9D096CEF268CD972A9474125A39B96E6EADB8593C7829050A5534F39CBD7AC471A12544AC47B78FB76D23876504299AB33D04DB4AC6E3DE8pDH7K"/>
  </hyperlinks>
  <pageMargins left="0.70866141732283472" right="0.70866141732283472" top="0.74803149606299213" bottom="0.74803149606299213" header="0.31496062992125984" footer="0.31496062992125984"/>
  <pageSetup paperSize="9" scale="60" orientation="portrait" horizontalDpi="180" verticalDpi="180" r:id="rId2"/>
  <ignoredErrors>
    <ignoredError sqref="D49" formula="1"/>
  </ignoredErrors>
</worksheet>
</file>

<file path=xl/worksheets/sheet4.xml><?xml version="1.0" encoding="utf-8"?>
<worksheet xmlns="http://schemas.openxmlformats.org/spreadsheetml/2006/main" xmlns:r="http://schemas.openxmlformats.org/officeDocument/2006/relationships">
  <dimension ref="A1:J63"/>
  <sheetViews>
    <sheetView topLeftCell="A13" zoomScaleSheetLayoutView="70" workbookViewId="0">
      <selection activeCell="E29" sqref="E29:F29"/>
    </sheetView>
  </sheetViews>
  <sheetFormatPr defaultColWidth="9.140625" defaultRowHeight="15"/>
  <cols>
    <col min="1" max="1" width="18" style="26" customWidth="1"/>
    <col min="2" max="2" width="14.7109375" style="26" customWidth="1"/>
    <col min="3" max="3" width="17.140625" style="26" customWidth="1"/>
    <col min="4" max="4" width="15" style="26" customWidth="1"/>
    <col min="5" max="5" width="17" style="26" customWidth="1"/>
    <col min="6" max="6" width="18.28515625" style="26" customWidth="1"/>
    <col min="7" max="7" width="15.42578125" style="26" customWidth="1"/>
    <col min="8" max="8" width="15.28515625" style="26" customWidth="1"/>
    <col min="9" max="9" width="8.5703125" style="26" customWidth="1"/>
    <col min="10" max="10" width="18.28515625" style="26" customWidth="1"/>
    <col min="11" max="16384" width="9.140625" style="26"/>
  </cols>
  <sheetData>
    <row r="1" spans="1:9" s="31" customFormat="1">
      <c r="A1" s="319" t="s">
        <v>126</v>
      </c>
      <c r="B1" s="320"/>
      <c r="C1" s="320"/>
      <c r="D1" s="320"/>
      <c r="E1" s="320"/>
      <c r="F1" s="320"/>
      <c r="G1" s="320"/>
      <c r="H1" s="320"/>
      <c r="I1" s="320"/>
    </row>
    <row r="2" spans="1:9" s="31" customFormat="1">
      <c r="A2" s="307" t="s">
        <v>127</v>
      </c>
      <c r="B2" s="308"/>
      <c r="C2" s="308"/>
      <c r="D2" s="308"/>
      <c r="E2" s="308"/>
      <c r="F2" s="308"/>
      <c r="G2" s="308"/>
      <c r="H2" s="308"/>
      <c r="I2" s="308"/>
    </row>
    <row r="3" spans="1:9" s="31" customFormat="1">
      <c r="A3" s="307" t="s">
        <v>128</v>
      </c>
      <c r="B3" s="308"/>
      <c r="C3" s="308"/>
      <c r="D3" s="308"/>
      <c r="E3" s="308"/>
      <c r="F3" s="308"/>
      <c r="G3" s="308"/>
      <c r="H3" s="308"/>
      <c r="I3" s="308"/>
    </row>
    <row r="4" spans="1:9" s="31" customFormat="1">
      <c r="A4" s="307" t="s">
        <v>129</v>
      </c>
      <c r="B4" s="308"/>
      <c r="C4" s="308"/>
      <c r="D4" s="308"/>
      <c r="E4" s="308"/>
      <c r="F4" s="308"/>
      <c r="G4" s="308"/>
      <c r="H4" s="308"/>
      <c r="I4" s="308"/>
    </row>
    <row r="5" spans="1:9" s="31" customFormat="1">
      <c r="A5" s="307" t="s">
        <v>130</v>
      </c>
      <c r="B5" s="308"/>
      <c r="C5" s="308"/>
      <c r="D5" s="308"/>
      <c r="E5" s="308"/>
      <c r="F5" s="308"/>
      <c r="G5" s="308"/>
      <c r="H5" s="308"/>
      <c r="I5" s="308"/>
    </row>
    <row r="6" spans="1:9" s="31" customFormat="1">
      <c r="A6" s="321"/>
      <c r="B6" s="308"/>
      <c r="C6" s="308"/>
      <c r="D6" s="308"/>
      <c r="E6" s="308"/>
      <c r="F6" s="308"/>
      <c r="G6" s="308"/>
      <c r="H6" s="308"/>
      <c r="I6" s="308"/>
    </row>
    <row r="7" spans="1:9" s="31" customFormat="1">
      <c r="A7" s="306" t="s">
        <v>5</v>
      </c>
      <c r="B7" s="307"/>
      <c r="C7" s="307"/>
      <c r="D7" s="307"/>
      <c r="E7" s="307"/>
      <c r="F7" s="307"/>
      <c r="G7" s="307"/>
      <c r="H7" s="307"/>
      <c r="I7" s="307"/>
    </row>
    <row r="8" spans="1:9" s="31" customFormat="1">
      <c r="A8" s="306"/>
      <c r="B8" s="307"/>
      <c r="C8" s="307"/>
      <c r="D8" s="307"/>
      <c r="E8" s="307"/>
      <c r="F8" s="307"/>
      <c r="G8" s="307"/>
      <c r="H8" s="307"/>
      <c r="I8" s="307"/>
    </row>
    <row r="9" spans="1:9" s="31" customFormat="1">
      <c r="A9" s="306" t="s">
        <v>131</v>
      </c>
      <c r="B9" s="307"/>
      <c r="C9" s="307"/>
      <c r="D9" s="307"/>
      <c r="E9" s="307"/>
      <c r="F9" s="307"/>
      <c r="G9" s="307"/>
      <c r="H9" s="307"/>
      <c r="I9" s="307"/>
    </row>
    <row r="10" spans="1:9" s="31" customFormat="1">
      <c r="A10" s="306" t="s">
        <v>226</v>
      </c>
      <c r="B10" s="307"/>
      <c r="C10" s="307"/>
      <c r="D10" s="307"/>
      <c r="E10" s="307"/>
      <c r="F10" s="307"/>
      <c r="G10" s="307"/>
      <c r="H10" s="307"/>
      <c r="I10" s="307"/>
    </row>
    <row r="11" spans="1:9" s="31" customFormat="1">
      <c r="A11" s="306" t="s">
        <v>132</v>
      </c>
      <c r="B11" s="307"/>
      <c r="C11" s="307"/>
      <c r="D11" s="307"/>
      <c r="E11" s="307"/>
      <c r="F11" s="307"/>
      <c r="G11" s="307"/>
      <c r="H11" s="307"/>
      <c r="I11" s="307"/>
    </row>
    <row r="12" spans="1:9" s="31" customFormat="1">
      <c r="A12" s="306" t="s">
        <v>421</v>
      </c>
      <c r="B12" s="307"/>
      <c r="C12" s="307"/>
      <c r="D12" s="307"/>
      <c r="E12" s="307"/>
      <c r="F12" s="307"/>
      <c r="G12" s="307"/>
      <c r="H12" s="307"/>
      <c r="I12" s="307"/>
    </row>
    <row r="13" spans="1:9" s="31" customFormat="1">
      <c r="A13" s="306" t="s">
        <v>133</v>
      </c>
      <c r="B13" s="307"/>
      <c r="C13" s="307"/>
      <c r="D13" s="307"/>
      <c r="E13" s="307"/>
      <c r="F13" s="307"/>
      <c r="G13" s="307"/>
      <c r="H13" s="307"/>
      <c r="I13" s="307"/>
    </row>
    <row r="14" spans="1:9">
      <c r="A14" s="306" t="str">
        <f>'Приложение №1'!A14:H14</f>
        <v xml:space="preserve">                                        "09" января 2025 г.</v>
      </c>
      <c r="B14" s="307"/>
      <c r="C14" s="307"/>
      <c r="D14" s="307"/>
      <c r="E14" s="307"/>
      <c r="F14" s="307"/>
      <c r="G14" s="307"/>
      <c r="H14" s="307"/>
      <c r="I14" s="307"/>
    </row>
    <row r="15" spans="1:9">
      <c r="A15" s="304"/>
      <c r="B15" s="308"/>
      <c r="C15" s="308"/>
      <c r="D15" s="308"/>
      <c r="E15" s="308"/>
      <c r="F15" s="308"/>
      <c r="G15" s="308"/>
      <c r="H15" s="308"/>
      <c r="I15" s="308"/>
    </row>
    <row r="16" spans="1:9">
      <c r="A16" s="302" t="s">
        <v>427</v>
      </c>
      <c r="B16" s="303"/>
      <c r="C16" s="303"/>
      <c r="D16" s="303"/>
      <c r="E16" s="303"/>
      <c r="F16" s="303"/>
      <c r="G16" s="303"/>
      <c r="H16" s="303"/>
      <c r="I16" s="303"/>
    </row>
    <row r="17" spans="1:10">
      <c r="A17" s="302" t="s">
        <v>228</v>
      </c>
      <c r="B17" s="303"/>
      <c r="C17" s="303"/>
      <c r="D17" s="303"/>
      <c r="E17" s="303"/>
      <c r="F17" s="303"/>
      <c r="G17" s="303"/>
      <c r="H17" s="303"/>
      <c r="I17" s="303"/>
    </row>
    <row r="18" spans="1:10">
      <c r="A18" s="302" t="s">
        <v>229</v>
      </c>
      <c r="B18" s="303"/>
      <c r="C18" s="303"/>
      <c r="D18" s="303"/>
      <c r="E18" s="303"/>
      <c r="F18" s="303"/>
      <c r="G18" s="303"/>
      <c r="H18" s="303"/>
      <c r="I18" s="303"/>
    </row>
    <row r="19" spans="1:10">
      <c r="A19" s="302" t="str">
        <f>'2025'!A19:I19</f>
        <v xml:space="preserve">                  по состоянию на  "09" января  2025  г.</v>
      </c>
      <c r="B19" s="303"/>
      <c r="C19" s="303"/>
      <c r="D19" s="303"/>
      <c r="E19" s="303"/>
      <c r="F19" s="303"/>
      <c r="G19" s="303"/>
      <c r="H19" s="303"/>
      <c r="I19" s="303"/>
    </row>
    <row r="20" spans="1:10">
      <c r="A20" s="302"/>
      <c r="B20" s="303"/>
      <c r="C20" s="303"/>
      <c r="D20" s="303"/>
      <c r="E20" s="303"/>
      <c r="F20" s="303"/>
      <c r="G20" s="303"/>
      <c r="H20" s="303"/>
      <c r="I20" s="303"/>
    </row>
    <row r="21" spans="1:10">
      <c r="A21" s="302" t="s">
        <v>134</v>
      </c>
      <c r="B21" s="303"/>
      <c r="C21" s="303"/>
      <c r="D21" s="303"/>
      <c r="E21" s="303"/>
      <c r="F21" s="303"/>
      <c r="G21" s="303"/>
      <c r="H21" s="303"/>
      <c r="I21" s="303"/>
    </row>
    <row r="22" spans="1:10" ht="15.75" thickBot="1">
      <c r="A22" s="28"/>
      <c r="B22" s="28"/>
      <c r="C22" s="28"/>
      <c r="D22" s="28"/>
      <c r="E22" s="28"/>
      <c r="F22" s="28"/>
      <c r="G22" s="28"/>
      <c r="H22" s="28"/>
      <c r="I22" s="28"/>
    </row>
    <row r="23" spans="1:10" ht="15.75" thickBot="1">
      <c r="A23" s="309" t="s">
        <v>135</v>
      </c>
      <c r="B23" s="309" t="s">
        <v>136</v>
      </c>
      <c r="C23" s="309" t="s">
        <v>137</v>
      </c>
      <c r="D23" s="309" t="s">
        <v>138</v>
      </c>
      <c r="E23" s="312" t="s">
        <v>139</v>
      </c>
      <c r="F23" s="313"/>
      <c r="G23" s="313"/>
      <c r="H23" s="313"/>
      <c r="I23" s="314"/>
    </row>
    <row r="24" spans="1:10" ht="118.5" customHeight="1" thickBot="1">
      <c r="A24" s="310"/>
      <c r="B24" s="310"/>
      <c r="C24" s="310"/>
      <c r="D24" s="310"/>
      <c r="E24" s="315" t="s">
        <v>140</v>
      </c>
      <c r="F24" s="317" t="s">
        <v>141</v>
      </c>
      <c r="G24" s="309" t="s">
        <v>39</v>
      </c>
      <c r="H24" s="13" t="s">
        <v>142</v>
      </c>
      <c r="I24" s="309" t="s">
        <v>143</v>
      </c>
    </row>
    <row r="25" spans="1:10" ht="15.75" thickBot="1">
      <c r="A25" s="311"/>
      <c r="B25" s="311"/>
      <c r="C25" s="311"/>
      <c r="D25" s="311"/>
      <c r="E25" s="316"/>
      <c r="F25" s="318"/>
      <c r="G25" s="311"/>
      <c r="H25" s="13" t="s">
        <v>144</v>
      </c>
      <c r="I25" s="311"/>
    </row>
    <row r="26" spans="1:10" ht="15.75" thickBot="1">
      <c r="A26" s="14">
        <v>1</v>
      </c>
      <c r="B26" s="15">
        <v>2</v>
      </c>
      <c r="C26" s="15">
        <v>3</v>
      </c>
      <c r="D26" s="15">
        <v>4</v>
      </c>
      <c r="E26" s="16">
        <v>5</v>
      </c>
      <c r="F26" s="16">
        <v>6</v>
      </c>
      <c r="G26" s="15">
        <v>7</v>
      </c>
      <c r="H26" s="15">
        <v>8</v>
      </c>
      <c r="I26" s="15">
        <v>9</v>
      </c>
    </row>
    <row r="27" spans="1:10" ht="50.25" customHeight="1" thickBot="1">
      <c r="A27" s="17" t="s">
        <v>145</v>
      </c>
      <c r="B27" s="15" t="s">
        <v>146</v>
      </c>
      <c r="C27" s="15" t="s">
        <v>146</v>
      </c>
      <c r="D27" s="18">
        <f>E27+F27+G27+H27</f>
        <v>0</v>
      </c>
      <c r="E27" s="19">
        <v>0</v>
      </c>
      <c r="F27" s="18">
        <v>0</v>
      </c>
      <c r="G27" s="18">
        <v>0</v>
      </c>
      <c r="H27" s="18">
        <v>0</v>
      </c>
      <c r="I27" s="18"/>
    </row>
    <row r="28" spans="1:10" ht="17.25" customHeight="1" thickBot="1">
      <c r="A28" s="17" t="s">
        <v>147</v>
      </c>
      <c r="B28" s="15" t="s">
        <v>146</v>
      </c>
      <c r="C28" s="15" t="s">
        <v>146</v>
      </c>
      <c r="D28" s="69">
        <f t="shared" ref="D28:D55" si="0">E28+F28+G28+H28</f>
        <v>21565934.079999998</v>
      </c>
      <c r="E28" s="69">
        <f>E29</f>
        <v>19139538.68</v>
      </c>
      <c r="F28" s="69">
        <f>F29</f>
        <v>1791395.4</v>
      </c>
      <c r="G28" s="69">
        <f>G29</f>
        <v>0</v>
      </c>
      <c r="H28" s="69">
        <f>H29-H27</f>
        <v>635000</v>
      </c>
      <c r="I28" s="18"/>
    </row>
    <row r="29" spans="1:10" ht="21" customHeight="1" thickBot="1">
      <c r="A29" s="17" t="s">
        <v>43</v>
      </c>
      <c r="B29" s="15" t="s">
        <v>146</v>
      </c>
      <c r="C29" s="15" t="s">
        <v>146</v>
      </c>
      <c r="D29" s="72">
        <f t="shared" si="0"/>
        <v>21565934.079999998</v>
      </c>
      <c r="E29" s="72">
        <f>E31+E33+E35+E37+E48+E50+E52+E54+E56+E47</f>
        <v>19139538.68</v>
      </c>
      <c r="F29" s="72">
        <f t="shared" ref="F29:H29" si="1">F31+F33+F35+F37+F48+F50+F52+F54+F56+F47</f>
        <v>1791395.4</v>
      </c>
      <c r="G29" s="72">
        <f t="shared" si="1"/>
        <v>0</v>
      </c>
      <c r="H29" s="72">
        <f t="shared" si="1"/>
        <v>635000</v>
      </c>
      <c r="I29" s="18"/>
      <c r="J29" s="29"/>
    </row>
    <row r="30" spans="1:10" ht="21" customHeight="1" thickBot="1">
      <c r="A30" s="17" t="s">
        <v>28</v>
      </c>
      <c r="B30" s="15"/>
      <c r="C30" s="15"/>
      <c r="D30" s="69"/>
      <c r="E30" s="69"/>
      <c r="F30" s="69"/>
      <c r="G30" s="69"/>
      <c r="H30" s="69"/>
      <c r="I30" s="18"/>
    </row>
    <row r="31" spans="1:10" ht="30" customHeight="1" thickBot="1">
      <c r="A31" s="43" t="s">
        <v>148</v>
      </c>
      <c r="B31" s="44">
        <v>111</v>
      </c>
      <c r="C31" s="44"/>
      <c r="D31" s="72">
        <f>D32</f>
        <v>11773574.220000001</v>
      </c>
      <c r="E31" s="72">
        <f>E32</f>
        <v>11587600</v>
      </c>
      <c r="F31" s="72">
        <f>F32</f>
        <v>120274.22</v>
      </c>
      <c r="G31" s="72">
        <f>G32</f>
        <v>0</v>
      </c>
      <c r="H31" s="72">
        <f>H32</f>
        <v>65700</v>
      </c>
      <c r="I31" s="18"/>
    </row>
    <row r="32" spans="1:10" ht="15.75" customHeight="1" thickBot="1">
      <c r="A32" s="17" t="s">
        <v>149</v>
      </c>
      <c r="B32" s="15">
        <v>111</v>
      </c>
      <c r="C32" s="15">
        <v>211.26599999999999</v>
      </c>
      <c r="D32" s="69">
        <f t="shared" si="0"/>
        <v>11773574.220000001</v>
      </c>
      <c r="E32" s="69">
        <v>11587600</v>
      </c>
      <c r="F32" s="69">
        <f>274.22+120000</f>
        <v>120274.22</v>
      </c>
      <c r="G32" s="69">
        <v>0</v>
      </c>
      <c r="H32" s="69">
        <v>65700</v>
      </c>
      <c r="I32" s="18"/>
    </row>
    <row r="33" spans="1:9" ht="81" customHeight="1" thickBot="1">
      <c r="A33" s="43" t="s">
        <v>150</v>
      </c>
      <c r="B33" s="44">
        <v>112</v>
      </c>
      <c r="C33" s="44"/>
      <c r="D33" s="72">
        <f t="shared" si="0"/>
        <v>642400</v>
      </c>
      <c r="E33" s="72">
        <v>0</v>
      </c>
      <c r="F33" s="72">
        <f>F34</f>
        <v>642400</v>
      </c>
      <c r="G33" s="72">
        <f>G34</f>
        <v>0</v>
      </c>
      <c r="H33" s="72">
        <f>H34</f>
        <v>0</v>
      </c>
      <c r="I33" s="18"/>
    </row>
    <row r="34" spans="1:9" ht="17.25" customHeight="1" thickBot="1">
      <c r="A34" s="17" t="s">
        <v>151</v>
      </c>
      <c r="B34" s="15">
        <v>112</v>
      </c>
      <c r="C34" s="15" t="s">
        <v>372</v>
      </c>
      <c r="D34" s="69">
        <f t="shared" si="0"/>
        <v>642400</v>
      </c>
      <c r="E34" s="69">
        <v>0</v>
      </c>
      <c r="F34" s="69">
        <v>642400</v>
      </c>
      <c r="G34" s="69">
        <v>0</v>
      </c>
      <c r="H34" s="69">
        <v>0</v>
      </c>
      <c r="I34" s="18"/>
    </row>
    <row r="35" spans="1:9" ht="119.25" customHeight="1" thickBot="1">
      <c r="A35" s="43" t="s">
        <v>152</v>
      </c>
      <c r="B35" s="44">
        <v>119</v>
      </c>
      <c r="C35" s="44"/>
      <c r="D35" s="72">
        <f t="shared" si="0"/>
        <v>3555440</v>
      </c>
      <c r="E35" s="72">
        <f>E36</f>
        <v>3499400</v>
      </c>
      <c r="F35" s="72">
        <f>F36</f>
        <v>36240</v>
      </c>
      <c r="G35" s="72">
        <f>G36</f>
        <v>0</v>
      </c>
      <c r="H35" s="72">
        <f>H36</f>
        <v>19800</v>
      </c>
      <c r="I35" s="18"/>
    </row>
    <row r="36" spans="1:9" ht="42" customHeight="1" thickBot="1">
      <c r="A36" s="17" t="s">
        <v>153</v>
      </c>
      <c r="B36" s="15">
        <v>119</v>
      </c>
      <c r="C36" s="15">
        <v>213</v>
      </c>
      <c r="D36" s="69">
        <f t="shared" si="0"/>
        <v>3555440</v>
      </c>
      <c r="E36" s="69">
        <v>3499400</v>
      </c>
      <c r="F36" s="69">
        <v>36240</v>
      </c>
      <c r="G36" s="69">
        <f>G37</f>
        <v>0</v>
      </c>
      <c r="H36" s="69">
        <v>19800</v>
      </c>
      <c r="I36" s="18"/>
    </row>
    <row r="37" spans="1:9" ht="81.75" customHeight="1" thickBot="1">
      <c r="A37" s="43" t="s">
        <v>154</v>
      </c>
      <c r="B37" s="44">
        <v>244</v>
      </c>
      <c r="C37" s="44"/>
      <c r="D37" s="72">
        <f>SUM(E37:H37)</f>
        <v>1802700.24</v>
      </c>
      <c r="E37" s="72">
        <f>SUM(E38:E46)</f>
        <v>963119.06</v>
      </c>
      <c r="F37" s="72">
        <f t="shared" ref="F37:H37" si="2">SUM(F38:F46)</f>
        <v>350081.18</v>
      </c>
      <c r="G37" s="72">
        <f t="shared" si="2"/>
        <v>0</v>
      </c>
      <c r="H37" s="72">
        <f t="shared" si="2"/>
        <v>489500</v>
      </c>
      <c r="I37" s="18"/>
    </row>
    <row r="38" spans="1:9" ht="21.75" customHeight="1" thickBot="1">
      <c r="A38" s="17" t="s">
        <v>155</v>
      </c>
      <c r="B38" s="15">
        <v>244</v>
      </c>
      <c r="C38" s="15">
        <v>221</v>
      </c>
      <c r="D38" s="69">
        <f t="shared" si="0"/>
        <v>6400</v>
      </c>
      <c r="E38" s="69">
        <v>6400</v>
      </c>
      <c r="F38" s="69">
        <v>0</v>
      </c>
      <c r="G38" s="69">
        <v>0</v>
      </c>
      <c r="H38" s="72">
        <v>0</v>
      </c>
      <c r="I38" s="18"/>
    </row>
    <row r="39" spans="1:9" ht="34.5" customHeight="1" thickBot="1">
      <c r="A39" s="17" t="s">
        <v>156</v>
      </c>
      <c r="B39" s="15">
        <v>244</v>
      </c>
      <c r="C39" s="15">
        <v>222</v>
      </c>
      <c r="D39" s="69">
        <f t="shared" si="0"/>
        <v>43800</v>
      </c>
      <c r="E39" s="69">
        <v>0</v>
      </c>
      <c r="F39" s="69">
        <v>43800</v>
      </c>
      <c r="G39" s="69">
        <v>0</v>
      </c>
      <c r="H39" s="69">
        <v>0</v>
      </c>
      <c r="I39" s="18"/>
    </row>
    <row r="40" spans="1:9" ht="31.5" customHeight="1" thickBot="1">
      <c r="A40" s="17" t="s">
        <v>157</v>
      </c>
      <c r="B40" s="15">
        <v>244</v>
      </c>
      <c r="C40" s="15">
        <v>223</v>
      </c>
      <c r="D40" s="69">
        <f t="shared" si="0"/>
        <v>49818.400000000001</v>
      </c>
      <c r="E40" s="69">
        <f>23513.2+26305.2</f>
        <v>49818.400000000001</v>
      </c>
      <c r="F40" s="69">
        <v>0</v>
      </c>
      <c r="G40" s="69">
        <v>0</v>
      </c>
      <c r="H40" s="69">
        <v>0</v>
      </c>
      <c r="I40" s="18"/>
    </row>
    <row r="41" spans="1:9" ht="49.5" customHeight="1" thickBot="1">
      <c r="A41" s="17" t="s">
        <v>158</v>
      </c>
      <c r="B41" s="15">
        <v>244</v>
      </c>
      <c r="C41" s="15">
        <v>224</v>
      </c>
      <c r="D41" s="69">
        <f t="shared" si="0"/>
        <v>0</v>
      </c>
      <c r="E41" s="69">
        <v>0</v>
      </c>
      <c r="F41" s="69">
        <v>0</v>
      </c>
      <c r="G41" s="69">
        <v>0</v>
      </c>
      <c r="H41" s="69">
        <v>0</v>
      </c>
      <c r="I41" s="18"/>
    </row>
    <row r="42" spans="1:9" ht="49.5" customHeight="1" thickBot="1">
      <c r="A42" s="17" t="s">
        <v>159</v>
      </c>
      <c r="B42" s="15">
        <v>244</v>
      </c>
      <c r="C42" s="15">
        <v>225</v>
      </c>
      <c r="D42" s="69">
        <f t="shared" si="0"/>
        <v>113785.2</v>
      </c>
      <c r="E42" s="69">
        <f>46404.8</f>
        <v>46404.800000000003</v>
      </c>
      <c r="F42" s="69">
        <f>45975.6+11404.8+10000</f>
        <v>67380.399999999994</v>
      </c>
      <c r="G42" s="69">
        <v>0</v>
      </c>
      <c r="H42" s="69">
        <v>0</v>
      </c>
      <c r="I42" s="18"/>
    </row>
    <row r="43" spans="1:9" ht="33.75" customHeight="1" thickBot="1">
      <c r="A43" s="17" t="s">
        <v>160</v>
      </c>
      <c r="B43" s="15">
        <v>244</v>
      </c>
      <c r="C43" s="15">
        <v>226</v>
      </c>
      <c r="D43" s="69">
        <f t="shared" si="0"/>
        <v>223126.39999999999</v>
      </c>
      <c r="E43" s="69">
        <f>125300</f>
        <v>125300</v>
      </c>
      <c r="F43" s="69">
        <f>1600+6600+37500+25400+26726.4</f>
        <v>97826.4</v>
      </c>
      <c r="G43" s="69">
        <v>0</v>
      </c>
      <c r="H43" s="69">
        <v>0</v>
      </c>
      <c r="I43" s="18"/>
    </row>
    <row r="44" spans="1:9" ht="15.75" thickBot="1">
      <c r="A44" s="17" t="s">
        <v>161</v>
      </c>
      <c r="B44" s="15">
        <v>244</v>
      </c>
      <c r="C44" s="15">
        <v>228</v>
      </c>
      <c r="D44" s="69">
        <f t="shared" si="0"/>
        <v>0</v>
      </c>
      <c r="E44" s="69">
        <v>0</v>
      </c>
      <c r="F44" s="69">
        <v>0</v>
      </c>
      <c r="G44" s="69">
        <v>0</v>
      </c>
      <c r="H44" s="69">
        <v>0</v>
      </c>
      <c r="I44" s="18"/>
    </row>
    <row r="45" spans="1:9" ht="41.25" customHeight="1" thickBot="1">
      <c r="A45" s="17" t="s">
        <v>162</v>
      </c>
      <c r="B45" s="15">
        <v>244</v>
      </c>
      <c r="C45" s="15">
        <v>310</v>
      </c>
      <c r="D45" s="69">
        <f t="shared" si="0"/>
        <v>20000</v>
      </c>
      <c r="E45" s="69">
        <v>0</v>
      </c>
      <c r="F45" s="69">
        <f>20000</f>
        <v>20000</v>
      </c>
      <c r="G45" s="69">
        <v>0</v>
      </c>
      <c r="H45" s="69">
        <v>0</v>
      </c>
      <c r="I45" s="18"/>
    </row>
    <row r="46" spans="1:9" ht="54.75" customHeight="1" thickBot="1">
      <c r="A46" s="17" t="s">
        <v>163</v>
      </c>
      <c r="B46" s="15">
        <v>244</v>
      </c>
      <c r="C46" s="15">
        <v>340</v>
      </c>
      <c r="D46" s="69">
        <f t="shared" si="0"/>
        <v>1345770.24</v>
      </c>
      <c r="E46" s="69">
        <f>143000+92300+5253.39+100790+72450+15789.47+105066.39+200546.61</f>
        <v>735195.86</v>
      </c>
      <c r="F46" s="69">
        <f>91919.1+12600+555.28+16000</f>
        <v>121074.38</v>
      </c>
      <c r="G46" s="69">
        <v>0</v>
      </c>
      <c r="H46" s="69">
        <v>489500</v>
      </c>
      <c r="I46" s="18"/>
    </row>
    <row r="47" spans="1:9" s="136" customFormat="1" ht="81" customHeight="1" thickBot="1">
      <c r="A47" s="43" t="s">
        <v>411</v>
      </c>
      <c r="B47" s="44">
        <v>247</v>
      </c>
      <c r="C47" s="44">
        <v>223</v>
      </c>
      <c r="D47" s="72">
        <f>SUM(E47:H47)</f>
        <v>3096158.62</v>
      </c>
      <c r="E47" s="72">
        <v>3036158.62</v>
      </c>
      <c r="F47" s="72">
        <v>0</v>
      </c>
      <c r="G47" s="72">
        <v>0</v>
      </c>
      <c r="H47" s="69">
        <v>60000</v>
      </c>
      <c r="I47" s="18"/>
    </row>
    <row r="48" spans="1:9" ht="92.25" customHeight="1" thickBot="1">
      <c r="A48" s="43" t="s">
        <v>164</v>
      </c>
      <c r="B48" s="44">
        <v>321</v>
      </c>
      <c r="C48" s="44"/>
      <c r="D48" s="72">
        <f>D49</f>
        <v>642400</v>
      </c>
      <c r="E48" s="72">
        <f>E49</f>
        <v>0</v>
      </c>
      <c r="F48" s="72">
        <f>F49</f>
        <v>642400</v>
      </c>
      <c r="G48" s="72">
        <f>G49</f>
        <v>0</v>
      </c>
      <c r="H48" s="72">
        <f>H49</f>
        <v>0</v>
      </c>
      <c r="I48" s="18"/>
    </row>
    <row r="49" spans="1:9" ht="55.5" customHeight="1" thickBot="1">
      <c r="A49" s="17" t="s">
        <v>165</v>
      </c>
      <c r="B49" s="15">
        <v>321</v>
      </c>
      <c r="C49" s="15">
        <v>265</v>
      </c>
      <c r="D49" s="69">
        <f>E49+F49+G49+H49</f>
        <v>642400</v>
      </c>
      <c r="E49" s="69">
        <f>E50</f>
        <v>0</v>
      </c>
      <c r="F49" s="69">
        <v>642400</v>
      </c>
      <c r="G49" s="69">
        <f>G50</f>
        <v>0</v>
      </c>
      <c r="H49" s="72">
        <f>H50</f>
        <v>0</v>
      </c>
      <c r="I49" s="18"/>
    </row>
    <row r="50" spans="1:9" s="78" customFormat="1" ht="105.6" customHeight="1" thickBot="1">
      <c r="A50" s="43" t="s">
        <v>166</v>
      </c>
      <c r="B50" s="44">
        <v>831</v>
      </c>
      <c r="C50" s="44"/>
      <c r="D50" s="72">
        <f t="shared" si="0"/>
        <v>0</v>
      </c>
      <c r="E50" s="72">
        <f>E51</f>
        <v>0</v>
      </c>
      <c r="F50" s="72">
        <v>0</v>
      </c>
      <c r="G50" s="72">
        <f>G51</f>
        <v>0</v>
      </c>
      <c r="H50" s="69">
        <f>H51</f>
        <v>0</v>
      </c>
      <c r="I50" s="45"/>
    </row>
    <row r="51" spans="1:9" ht="15" customHeight="1" thickBot="1">
      <c r="A51" s="43" t="s">
        <v>161</v>
      </c>
      <c r="B51" s="44">
        <v>350</v>
      </c>
      <c r="C51" s="44">
        <v>296</v>
      </c>
      <c r="D51" s="72">
        <f t="shared" si="0"/>
        <v>0</v>
      </c>
      <c r="E51" s="72">
        <v>0</v>
      </c>
      <c r="F51" s="72">
        <v>0</v>
      </c>
      <c r="G51" s="72">
        <v>0</v>
      </c>
      <c r="H51" s="72">
        <f>H52</f>
        <v>0</v>
      </c>
      <c r="I51" s="18"/>
    </row>
    <row r="52" spans="1:9" ht="54.75" customHeight="1" thickBot="1">
      <c r="A52" s="43" t="s">
        <v>167</v>
      </c>
      <c r="B52" s="44">
        <v>851</v>
      </c>
      <c r="C52" s="44"/>
      <c r="D52" s="72">
        <f t="shared" si="0"/>
        <v>46172</v>
      </c>
      <c r="E52" s="72">
        <f>E53</f>
        <v>46172</v>
      </c>
      <c r="F52" s="72">
        <f>F53</f>
        <v>0</v>
      </c>
      <c r="G52" s="72">
        <f>G53</f>
        <v>0</v>
      </c>
      <c r="H52" s="72">
        <v>0</v>
      </c>
      <c r="I52" s="18"/>
    </row>
    <row r="53" spans="1:9" ht="20.25" customHeight="1" thickBot="1">
      <c r="A53" s="17" t="s">
        <v>161</v>
      </c>
      <c r="B53" s="15">
        <v>851</v>
      </c>
      <c r="C53" s="15">
        <v>291</v>
      </c>
      <c r="D53" s="69">
        <f>E53+F53+G53+H53</f>
        <v>46172</v>
      </c>
      <c r="E53" s="69">
        <f>46172</f>
        <v>46172</v>
      </c>
      <c r="F53" s="69">
        <v>0</v>
      </c>
      <c r="G53" s="69">
        <v>0</v>
      </c>
      <c r="H53" s="72">
        <f>H54</f>
        <v>0</v>
      </c>
      <c r="I53" s="18"/>
    </row>
    <row r="54" spans="1:9" ht="29.25" customHeight="1" thickBot="1">
      <c r="A54" s="43" t="s">
        <v>168</v>
      </c>
      <c r="B54" s="44">
        <v>852</v>
      </c>
      <c r="C54" s="44"/>
      <c r="D54" s="72">
        <f t="shared" si="0"/>
        <v>0</v>
      </c>
      <c r="E54" s="72">
        <f>E55</f>
        <v>0</v>
      </c>
      <c r="F54" s="72">
        <f>F55</f>
        <v>0</v>
      </c>
      <c r="G54" s="72">
        <f>G55</f>
        <v>0</v>
      </c>
      <c r="H54" s="69">
        <v>0</v>
      </c>
      <c r="I54" s="18"/>
    </row>
    <row r="55" spans="1:9" ht="15" customHeight="1" thickBot="1">
      <c r="A55" s="17" t="s">
        <v>161</v>
      </c>
      <c r="B55" s="15">
        <v>852</v>
      </c>
      <c r="C55" s="15" t="s">
        <v>240</v>
      </c>
      <c r="D55" s="69">
        <f t="shared" si="0"/>
        <v>0</v>
      </c>
      <c r="E55" s="69">
        <v>0</v>
      </c>
      <c r="F55" s="69">
        <v>0</v>
      </c>
      <c r="G55" s="69">
        <v>0</v>
      </c>
      <c r="H55" s="72">
        <f>H56</f>
        <v>0</v>
      </c>
      <c r="I55" s="18"/>
    </row>
    <row r="56" spans="1:9" ht="27.75" customHeight="1" thickBot="1">
      <c r="A56" s="43" t="s">
        <v>169</v>
      </c>
      <c r="B56" s="44">
        <v>853</v>
      </c>
      <c r="C56" s="44"/>
      <c r="D56" s="72">
        <f>E56+F56+G56+H56</f>
        <v>7089</v>
      </c>
      <c r="E56" s="72">
        <f>E57</f>
        <v>7089</v>
      </c>
      <c r="F56" s="72">
        <f>F57</f>
        <v>0</v>
      </c>
      <c r="G56" s="72">
        <f>G57</f>
        <v>0</v>
      </c>
      <c r="H56" s="69">
        <v>0</v>
      </c>
      <c r="I56" s="18"/>
    </row>
    <row r="57" spans="1:9" ht="18" customHeight="1" thickBot="1">
      <c r="A57" s="17" t="s">
        <v>161</v>
      </c>
      <c r="B57" s="15">
        <v>853</v>
      </c>
      <c r="C57" s="15">
        <v>291.29300000000001</v>
      </c>
      <c r="D57" s="69">
        <f>E57+F57+G57+H57</f>
        <v>7089</v>
      </c>
      <c r="E57" s="69">
        <f>7089</f>
        <v>7089</v>
      </c>
      <c r="F57" s="69">
        <v>0</v>
      </c>
      <c r="G57" s="69">
        <v>0</v>
      </c>
      <c r="H57" s="72">
        <f>H58</f>
        <v>0</v>
      </c>
      <c r="I57" s="18"/>
    </row>
    <row r="58" spans="1:9" ht="41.25" customHeight="1" thickBot="1">
      <c r="A58" s="17" t="s">
        <v>170</v>
      </c>
      <c r="B58" s="15" t="s">
        <v>146</v>
      </c>
      <c r="C58" s="15" t="s">
        <v>146</v>
      </c>
      <c r="D58" s="59">
        <f t="shared" ref="D58" si="3">E58+F58+G58+H58</f>
        <v>0</v>
      </c>
      <c r="E58" s="69">
        <v>0</v>
      </c>
      <c r="F58" s="59">
        <v>0</v>
      </c>
      <c r="G58" s="59">
        <v>0</v>
      </c>
      <c r="H58" s="69">
        <v>0</v>
      </c>
      <c r="I58" s="18"/>
    </row>
    <row r="59" spans="1:9" ht="15.75" thickBot="1">
      <c r="A59" s="27"/>
      <c r="B59" s="21"/>
      <c r="C59" s="21"/>
      <c r="D59" s="21"/>
      <c r="E59" s="21"/>
      <c r="F59" s="21"/>
      <c r="G59" s="21"/>
      <c r="H59" s="69"/>
      <c r="I59" s="21"/>
    </row>
    <row r="60" spans="1:9">
      <c r="A60" s="304" t="s">
        <v>171</v>
      </c>
      <c r="B60" s="305"/>
      <c r="C60" s="305"/>
      <c r="D60" s="305"/>
      <c r="E60" s="305"/>
      <c r="F60" s="305"/>
      <c r="G60" s="305"/>
      <c r="H60" s="305"/>
      <c r="I60" s="305"/>
    </row>
    <row r="61" spans="1:9">
      <c r="A61" s="304" t="s">
        <v>172</v>
      </c>
      <c r="B61" s="305"/>
      <c r="C61" s="305"/>
      <c r="D61" s="305"/>
      <c r="E61" s="305"/>
      <c r="F61" s="305"/>
      <c r="G61" s="305"/>
      <c r="H61" s="305"/>
      <c r="I61" s="305"/>
    </row>
    <row r="62" spans="1:9">
      <c r="A62" s="304" t="s">
        <v>371</v>
      </c>
      <c r="B62" s="305"/>
      <c r="C62" s="305"/>
      <c r="D62" s="305"/>
      <c r="E62" s="305"/>
      <c r="F62" s="305"/>
      <c r="G62" s="305"/>
      <c r="H62" s="305"/>
      <c r="I62" s="305"/>
    </row>
    <row r="63" spans="1:9">
      <c r="A63" s="25"/>
      <c r="B63" s="22"/>
      <c r="C63" s="22"/>
      <c r="D63" s="22"/>
      <c r="E63" s="22"/>
      <c r="F63" s="22"/>
      <c r="G63" s="22"/>
      <c r="H63" s="22"/>
      <c r="I63" s="22"/>
    </row>
  </sheetData>
  <mergeCells count="33">
    <mergeCell ref="A60:I60"/>
    <mergeCell ref="A61:I61"/>
    <mergeCell ref="A62:I62"/>
    <mergeCell ref="A19:I19"/>
    <mergeCell ref="A20:I20"/>
    <mergeCell ref="A21:I21"/>
    <mergeCell ref="A23:A25"/>
    <mergeCell ref="B23:B25"/>
    <mergeCell ref="C23:C25"/>
    <mergeCell ref="D23:D25"/>
    <mergeCell ref="E23:I23"/>
    <mergeCell ref="E24:E25"/>
    <mergeCell ref="F24:F25"/>
    <mergeCell ref="G24:G25"/>
    <mergeCell ref="I24:I25"/>
    <mergeCell ref="A18:I18"/>
    <mergeCell ref="A7:I7"/>
    <mergeCell ref="A8:I8"/>
    <mergeCell ref="A9:I9"/>
    <mergeCell ref="A10:I10"/>
    <mergeCell ref="A11:I11"/>
    <mergeCell ref="A12:I12"/>
    <mergeCell ref="A13:I13"/>
    <mergeCell ref="A14:I14"/>
    <mergeCell ref="A15:I15"/>
    <mergeCell ref="A16:I16"/>
    <mergeCell ref="A17:I17"/>
    <mergeCell ref="A6:I6"/>
    <mergeCell ref="A1:I1"/>
    <mergeCell ref="A2:I2"/>
    <mergeCell ref="A3:I3"/>
    <mergeCell ref="A4:I4"/>
    <mergeCell ref="A5:I5"/>
  </mergeCells>
  <hyperlinks>
    <hyperlink ref="F24" r:id="rId1" display="consultantplus://offline/ref=9D096CEF268CD972A9474125A39B96E6EADB8593C7829050A5534F39CBD7AC471A12544AC47B78FB76D23876504299AB33D04DB4AC6E3DE8pDH7K"/>
  </hyperlinks>
  <pageMargins left="0.2" right="0.42" top="0.74803149606299213" bottom="0.74803149606299213" header="0.31496062992125984" footer="0.31496062992125984"/>
  <pageSetup paperSize="9" scale="59" orientation="portrait" r:id="rId2"/>
  <rowBreaks count="1" manualBreakCount="1">
    <brk id="44" max="16383" man="1"/>
  </rowBreaks>
</worksheet>
</file>

<file path=xl/worksheets/sheet5.xml><?xml version="1.0" encoding="utf-8"?>
<worksheet xmlns="http://schemas.openxmlformats.org/spreadsheetml/2006/main" xmlns:r="http://schemas.openxmlformats.org/officeDocument/2006/relationships">
  <dimension ref="A1:J63"/>
  <sheetViews>
    <sheetView topLeftCell="A13" zoomScaleSheetLayoutView="70" workbookViewId="0">
      <selection activeCell="E29" sqref="E29:F29"/>
    </sheetView>
  </sheetViews>
  <sheetFormatPr defaultColWidth="9.140625" defaultRowHeight="15"/>
  <cols>
    <col min="1" max="1" width="17.7109375" style="26" customWidth="1"/>
    <col min="2" max="2" width="14.7109375" style="26" customWidth="1"/>
    <col min="3" max="3" width="17.140625" style="26" customWidth="1"/>
    <col min="4" max="4" width="15" style="26" customWidth="1"/>
    <col min="5" max="5" width="17" style="26" customWidth="1"/>
    <col min="6" max="6" width="18.28515625" style="26" customWidth="1"/>
    <col min="7" max="7" width="15.42578125" style="26" customWidth="1"/>
    <col min="8" max="8" width="15.28515625" style="26" customWidth="1"/>
    <col min="9" max="9" width="9.28515625" style="26" customWidth="1"/>
    <col min="10" max="16384" width="9.140625" style="26"/>
  </cols>
  <sheetData>
    <row r="1" spans="1:9">
      <c r="A1" s="319" t="s">
        <v>126</v>
      </c>
      <c r="B1" s="320"/>
      <c r="C1" s="320"/>
      <c r="D1" s="320"/>
      <c r="E1" s="320"/>
      <c r="F1" s="320"/>
      <c r="G1" s="320"/>
      <c r="H1" s="320"/>
      <c r="I1" s="320"/>
    </row>
    <row r="2" spans="1:9">
      <c r="A2" s="307" t="s">
        <v>127</v>
      </c>
      <c r="B2" s="308"/>
      <c r="C2" s="308"/>
      <c r="D2" s="308"/>
      <c r="E2" s="308"/>
      <c r="F2" s="308"/>
      <c r="G2" s="308"/>
      <c r="H2" s="308"/>
      <c r="I2" s="308"/>
    </row>
    <row r="3" spans="1:9">
      <c r="A3" s="307" t="s">
        <v>128</v>
      </c>
      <c r="B3" s="308"/>
      <c r="C3" s="308"/>
      <c r="D3" s="308"/>
      <c r="E3" s="308"/>
      <c r="F3" s="308"/>
      <c r="G3" s="308"/>
      <c r="H3" s="308"/>
      <c r="I3" s="308"/>
    </row>
    <row r="4" spans="1:9">
      <c r="A4" s="307" t="s">
        <v>129</v>
      </c>
      <c r="B4" s="308"/>
      <c r="C4" s="308"/>
      <c r="D4" s="308"/>
      <c r="E4" s="308"/>
      <c r="F4" s="308"/>
      <c r="G4" s="308"/>
      <c r="H4" s="308"/>
      <c r="I4" s="308"/>
    </row>
    <row r="5" spans="1:9">
      <c r="A5" s="307" t="s">
        <v>130</v>
      </c>
      <c r="B5" s="308"/>
      <c r="C5" s="308"/>
      <c r="D5" s="308"/>
      <c r="E5" s="308"/>
      <c r="F5" s="308"/>
      <c r="G5" s="308"/>
      <c r="H5" s="308"/>
      <c r="I5" s="308"/>
    </row>
    <row r="6" spans="1:9">
      <c r="A6" s="321"/>
      <c r="B6" s="308"/>
      <c r="C6" s="308"/>
      <c r="D6" s="308"/>
      <c r="E6" s="308"/>
      <c r="F6" s="308"/>
      <c r="G6" s="308"/>
      <c r="H6" s="308"/>
      <c r="I6" s="308"/>
    </row>
    <row r="7" spans="1:9">
      <c r="A7" s="306" t="s">
        <v>5</v>
      </c>
      <c r="B7" s="307"/>
      <c r="C7" s="307"/>
      <c r="D7" s="307"/>
      <c r="E7" s="307"/>
      <c r="F7" s="307"/>
      <c r="G7" s="307"/>
      <c r="H7" s="307"/>
      <c r="I7" s="307"/>
    </row>
    <row r="8" spans="1:9">
      <c r="A8" s="306"/>
      <c r="B8" s="307"/>
      <c r="C8" s="307"/>
      <c r="D8" s="307"/>
      <c r="E8" s="307"/>
      <c r="F8" s="307"/>
      <c r="G8" s="307"/>
      <c r="H8" s="307"/>
      <c r="I8" s="307"/>
    </row>
    <row r="9" spans="1:9">
      <c r="A9" s="306" t="s">
        <v>131</v>
      </c>
      <c r="B9" s="307"/>
      <c r="C9" s="307"/>
      <c r="D9" s="307"/>
      <c r="E9" s="307"/>
      <c r="F9" s="307"/>
      <c r="G9" s="307"/>
      <c r="H9" s="307"/>
      <c r="I9" s="307"/>
    </row>
    <row r="10" spans="1:9">
      <c r="A10" s="306" t="s">
        <v>226</v>
      </c>
      <c r="B10" s="307"/>
      <c r="C10" s="307"/>
      <c r="D10" s="307"/>
      <c r="E10" s="307"/>
      <c r="F10" s="307"/>
      <c r="G10" s="307"/>
      <c r="H10" s="307"/>
      <c r="I10" s="307"/>
    </row>
    <row r="11" spans="1:9">
      <c r="A11" s="306" t="s">
        <v>132</v>
      </c>
      <c r="B11" s="307"/>
      <c r="C11" s="307"/>
      <c r="D11" s="307"/>
      <c r="E11" s="307"/>
      <c r="F11" s="307"/>
      <c r="G11" s="307"/>
      <c r="H11" s="307"/>
      <c r="I11" s="307"/>
    </row>
    <row r="12" spans="1:9">
      <c r="A12" s="306" t="s">
        <v>421</v>
      </c>
      <c r="B12" s="307"/>
      <c r="C12" s="307"/>
      <c r="D12" s="307"/>
      <c r="E12" s="307"/>
      <c r="F12" s="307"/>
      <c r="G12" s="307"/>
      <c r="H12" s="307"/>
      <c r="I12" s="307"/>
    </row>
    <row r="13" spans="1:9">
      <c r="A13" s="306" t="s">
        <v>133</v>
      </c>
      <c r="B13" s="307"/>
      <c r="C13" s="307"/>
      <c r="D13" s="307"/>
      <c r="E13" s="307"/>
      <c r="F13" s="307"/>
      <c r="G13" s="307"/>
      <c r="H13" s="307"/>
      <c r="I13" s="307"/>
    </row>
    <row r="14" spans="1:9">
      <c r="A14" s="306" t="str">
        <f>'Приложение №1'!A14:H14</f>
        <v xml:space="preserve">                                        "09" января 2025 г.</v>
      </c>
      <c r="B14" s="307"/>
      <c r="C14" s="307"/>
      <c r="D14" s="307"/>
      <c r="E14" s="307"/>
      <c r="F14" s="307"/>
      <c r="G14" s="307"/>
      <c r="H14" s="307"/>
      <c r="I14" s="307"/>
    </row>
    <row r="15" spans="1:9">
      <c r="A15" s="304"/>
      <c r="B15" s="308"/>
      <c r="C15" s="308"/>
      <c r="D15" s="308"/>
      <c r="E15" s="308"/>
      <c r="F15" s="308"/>
      <c r="G15" s="308"/>
      <c r="H15" s="308"/>
      <c r="I15" s="308"/>
    </row>
    <row r="16" spans="1:9">
      <c r="A16" s="302" t="s">
        <v>455</v>
      </c>
      <c r="B16" s="303"/>
      <c r="C16" s="303"/>
      <c r="D16" s="303"/>
      <c r="E16" s="303"/>
      <c r="F16" s="303"/>
      <c r="G16" s="303"/>
      <c r="H16" s="303"/>
      <c r="I16" s="303"/>
    </row>
    <row r="17" spans="1:10">
      <c r="A17" s="302" t="s">
        <v>228</v>
      </c>
      <c r="B17" s="303"/>
      <c r="C17" s="303"/>
      <c r="D17" s="303"/>
      <c r="E17" s="303"/>
      <c r="F17" s="303"/>
      <c r="G17" s="303"/>
      <c r="H17" s="303"/>
      <c r="I17" s="303"/>
    </row>
    <row r="18" spans="1:10">
      <c r="A18" s="302" t="s">
        <v>229</v>
      </c>
      <c r="B18" s="303"/>
      <c r="C18" s="303"/>
      <c r="D18" s="303"/>
      <c r="E18" s="303"/>
      <c r="F18" s="303"/>
      <c r="G18" s="303"/>
      <c r="H18" s="303"/>
      <c r="I18" s="303"/>
    </row>
    <row r="19" spans="1:10">
      <c r="A19" s="302" t="str">
        <f>'2025'!A19:I19</f>
        <v xml:space="preserve">                  по состоянию на  "09" января  2025  г.</v>
      </c>
      <c r="B19" s="303"/>
      <c r="C19" s="303"/>
      <c r="D19" s="303"/>
      <c r="E19" s="303"/>
      <c r="F19" s="303"/>
      <c r="G19" s="303"/>
      <c r="H19" s="303"/>
      <c r="I19" s="303"/>
    </row>
    <row r="20" spans="1:10">
      <c r="A20" s="302"/>
      <c r="B20" s="303"/>
      <c r="C20" s="303"/>
      <c r="D20" s="303"/>
      <c r="E20" s="303"/>
      <c r="F20" s="303"/>
      <c r="G20" s="303"/>
      <c r="H20" s="303"/>
      <c r="I20" s="303"/>
    </row>
    <row r="21" spans="1:10">
      <c r="A21" s="302" t="s">
        <v>134</v>
      </c>
      <c r="B21" s="303"/>
      <c r="C21" s="303"/>
      <c r="D21" s="303"/>
      <c r="E21" s="303"/>
      <c r="F21" s="303"/>
      <c r="G21" s="303"/>
      <c r="H21" s="303"/>
      <c r="I21" s="303"/>
    </row>
    <row r="22" spans="1:10" ht="15.75" thickBot="1">
      <c r="A22" s="28"/>
      <c r="B22" s="28"/>
      <c r="C22" s="28"/>
      <c r="D22" s="28"/>
      <c r="E22" s="28"/>
      <c r="F22" s="28"/>
      <c r="G22" s="28"/>
      <c r="H22" s="28"/>
      <c r="I22" s="28"/>
    </row>
    <row r="23" spans="1:10" ht="15.75" thickBot="1">
      <c r="A23" s="309" t="s">
        <v>135</v>
      </c>
      <c r="B23" s="309" t="s">
        <v>136</v>
      </c>
      <c r="C23" s="309" t="s">
        <v>137</v>
      </c>
      <c r="D23" s="309" t="s">
        <v>138</v>
      </c>
      <c r="E23" s="312" t="s">
        <v>139</v>
      </c>
      <c r="F23" s="313"/>
      <c r="G23" s="313"/>
      <c r="H23" s="313"/>
      <c r="I23" s="314"/>
    </row>
    <row r="24" spans="1:10" ht="118.5" customHeight="1" thickBot="1">
      <c r="A24" s="310"/>
      <c r="B24" s="310"/>
      <c r="C24" s="310"/>
      <c r="D24" s="310"/>
      <c r="E24" s="315" t="s">
        <v>140</v>
      </c>
      <c r="F24" s="317" t="s">
        <v>141</v>
      </c>
      <c r="G24" s="309" t="s">
        <v>39</v>
      </c>
      <c r="H24" s="13" t="s">
        <v>142</v>
      </c>
      <c r="I24" s="309" t="s">
        <v>143</v>
      </c>
    </row>
    <row r="25" spans="1:10" ht="15.75" thickBot="1">
      <c r="A25" s="311"/>
      <c r="B25" s="311"/>
      <c r="C25" s="311"/>
      <c r="D25" s="311"/>
      <c r="E25" s="316"/>
      <c r="F25" s="318"/>
      <c r="G25" s="311"/>
      <c r="H25" s="13" t="s">
        <v>144</v>
      </c>
      <c r="I25" s="311"/>
    </row>
    <row r="26" spans="1:10" ht="15.75" thickBot="1">
      <c r="A26" s="14">
        <v>1</v>
      </c>
      <c r="B26" s="15">
        <v>2</v>
      </c>
      <c r="C26" s="15">
        <v>3</v>
      </c>
      <c r="D26" s="15">
        <v>4</v>
      </c>
      <c r="E26" s="16">
        <v>5</v>
      </c>
      <c r="F26" s="16">
        <v>6</v>
      </c>
      <c r="G26" s="15">
        <v>7</v>
      </c>
      <c r="H26" s="15">
        <v>8</v>
      </c>
      <c r="I26" s="15">
        <v>9</v>
      </c>
    </row>
    <row r="27" spans="1:10" ht="50.25" customHeight="1" thickBot="1">
      <c r="A27" s="17" t="s">
        <v>145</v>
      </c>
      <c r="B27" s="15" t="s">
        <v>146</v>
      </c>
      <c r="C27" s="15" t="s">
        <v>146</v>
      </c>
      <c r="D27" s="18">
        <f>E27+F27+G27+H27</f>
        <v>0</v>
      </c>
      <c r="E27" s="19">
        <v>0</v>
      </c>
      <c r="F27" s="18">
        <v>0</v>
      </c>
      <c r="G27" s="18">
        <v>0</v>
      </c>
      <c r="H27" s="18">
        <v>0</v>
      </c>
      <c r="I27" s="18"/>
    </row>
    <row r="28" spans="1:10" ht="17.25" customHeight="1" thickBot="1">
      <c r="A28" s="17" t="s">
        <v>147</v>
      </c>
      <c r="B28" s="15" t="s">
        <v>146</v>
      </c>
      <c r="C28" s="15" t="s">
        <v>146</v>
      </c>
      <c r="D28" s="69">
        <f t="shared" ref="D28:D55" si="0">E28+F28+G28+H28</f>
        <v>21726004.939999998</v>
      </c>
      <c r="E28" s="69">
        <f>E29</f>
        <v>19259609.539999999</v>
      </c>
      <c r="F28" s="69">
        <f>F29</f>
        <v>1831395.4</v>
      </c>
      <c r="G28" s="69">
        <f>G29</f>
        <v>0</v>
      </c>
      <c r="H28" s="69">
        <f>H29-H27</f>
        <v>635000</v>
      </c>
      <c r="I28" s="18"/>
      <c r="J28" s="29"/>
    </row>
    <row r="29" spans="1:10" ht="21" customHeight="1" thickBot="1">
      <c r="A29" s="17" t="s">
        <v>43</v>
      </c>
      <c r="B29" s="15" t="s">
        <v>146</v>
      </c>
      <c r="C29" s="15" t="s">
        <v>146</v>
      </c>
      <c r="D29" s="72">
        <f t="shared" si="0"/>
        <v>21726004.939999998</v>
      </c>
      <c r="E29" s="72">
        <f>E31+E33+E35+E37+E48+E50+E52+E54+E56+E47</f>
        <v>19259609.539999999</v>
      </c>
      <c r="F29" s="72">
        <f t="shared" ref="F29:H29" si="1">F31+F33+F35+F37+F48+F50+F52+F54+F56+F47</f>
        <v>1831395.4</v>
      </c>
      <c r="G29" s="72">
        <f t="shared" si="1"/>
        <v>0</v>
      </c>
      <c r="H29" s="72">
        <f t="shared" si="1"/>
        <v>635000</v>
      </c>
      <c r="I29" s="18"/>
    </row>
    <row r="30" spans="1:10" ht="21" customHeight="1" thickBot="1">
      <c r="A30" s="17" t="s">
        <v>28</v>
      </c>
      <c r="B30" s="15"/>
      <c r="C30" s="15"/>
      <c r="D30" s="69"/>
      <c r="E30" s="69"/>
      <c r="F30" s="69"/>
      <c r="G30" s="69"/>
      <c r="H30" s="69"/>
      <c r="I30" s="18"/>
    </row>
    <row r="31" spans="1:10" s="78" customFormat="1" ht="30" customHeight="1" thickBot="1">
      <c r="A31" s="43" t="s">
        <v>148</v>
      </c>
      <c r="B31" s="44">
        <v>111</v>
      </c>
      <c r="C31" s="44"/>
      <c r="D31" s="72">
        <f>D32</f>
        <v>11773574.220000001</v>
      </c>
      <c r="E31" s="72">
        <f>E32</f>
        <v>11587600</v>
      </c>
      <c r="F31" s="72">
        <f>F32</f>
        <v>120274.22</v>
      </c>
      <c r="G31" s="72">
        <f>G32</f>
        <v>0</v>
      </c>
      <c r="H31" s="72">
        <f>H32</f>
        <v>65700</v>
      </c>
      <c r="I31" s="45"/>
    </row>
    <row r="32" spans="1:10" ht="15.75" customHeight="1" thickBot="1">
      <c r="A32" s="17" t="s">
        <v>149</v>
      </c>
      <c r="B32" s="15">
        <v>111</v>
      </c>
      <c r="C32" s="15">
        <v>211.26599999999999</v>
      </c>
      <c r="D32" s="69">
        <f t="shared" si="0"/>
        <v>11773574.220000001</v>
      </c>
      <c r="E32" s="69">
        <f>9063000+2493100+31500</f>
        <v>11587600</v>
      </c>
      <c r="F32" s="69">
        <f>274.22+120000</f>
        <v>120274.22</v>
      </c>
      <c r="G32" s="69">
        <v>0</v>
      </c>
      <c r="H32" s="69">
        <v>65700</v>
      </c>
      <c r="I32" s="18"/>
    </row>
    <row r="33" spans="1:9" s="78" customFormat="1" ht="81" customHeight="1" thickBot="1">
      <c r="A33" s="43" t="s">
        <v>150</v>
      </c>
      <c r="B33" s="44">
        <v>112</v>
      </c>
      <c r="C33" s="44"/>
      <c r="D33" s="72">
        <f t="shared" si="0"/>
        <v>642400</v>
      </c>
      <c r="E33" s="72">
        <v>0</v>
      </c>
      <c r="F33" s="72">
        <f>F34</f>
        <v>642400</v>
      </c>
      <c r="G33" s="72">
        <f>G34</f>
        <v>0</v>
      </c>
      <c r="H33" s="72">
        <f>H34</f>
        <v>0</v>
      </c>
      <c r="I33" s="45"/>
    </row>
    <row r="34" spans="1:9" ht="17.25" customHeight="1" thickBot="1">
      <c r="A34" s="17" t="s">
        <v>151</v>
      </c>
      <c r="B34" s="15">
        <v>112</v>
      </c>
      <c r="C34" s="15" t="s">
        <v>372</v>
      </c>
      <c r="D34" s="69">
        <f t="shared" si="0"/>
        <v>642400</v>
      </c>
      <c r="E34" s="69">
        <v>0</v>
      </c>
      <c r="F34" s="69">
        <v>642400</v>
      </c>
      <c r="G34" s="69">
        <v>0</v>
      </c>
      <c r="H34" s="69">
        <v>0</v>
      </c>
      <c r="I34" s="18"/>
    </row>
    <row r="35" spans="1:9" s="78" customFormat="1" ht="119.25" customHeight="1" thickBot="1">
      <c r="A35" s="43" t="s">
        <v>152</v>
      </c>
      <c r="B35" s="44">
        <v>119</v>
      </c>
      <c r="C35" s="44"/>
      <c r="D35" s="72">
        <f t="shared" si="0"/>
        <v>3555440</v>
      </c>
      <c r="E35" s="72">
        <f>E36</f>
        <v>3499400</v>
      </c>
      <c r="F35" s="72">
        <f>F36</f>
        <v>36240</v>
      </c>
      <c r="G35" s="72">
        <f>G36</f>
        <v>0</v>
      </c>
      <c r="H35" s="72">
        <f>H36</f>
        <v>19800</v>
      </c>
      <c r="I35" s="45"/>
    </row>
    <row r="36" spans="1:9" ht="42" customHeight="1" thickBot="1">
      <c r="A36" s="17" t="s">
        <v>153</v>
      </c>
      <c r="B36" s="15">
        <v>119</v>
      </c>
      <c r="C36" s="15">
        <v>213</v>
      </c>
      <c r="D36" s="69">
        <f t="shared" si="0"/>
        <v>3555440</v>
      </c>
      <c r="E36" s="69">
        <f>2737000+752900+9500</f>
        <v>3499400</v>
      </c>
      <c r="F36" s="69">
        <v>36240</v>
      </c>
      <c r="G36" s="69">
        <f>G37</f>
        <v>0</v>
      </c>
      <c r="H36" s="69">
        <v>19800</v>
      </c>
      <c r="I36" s="18"/>
    </row>
    <row r="37" spans="1:9" s="78" customFormat="1" ht="81.75" customHeight="1" thickBot="1">
      <c r="A37" s="43" t="s">
        <v>154</v>
      </c>
      <c r="B37" s="44">
        <v>244</v>
      </c>
      <c r="C37" s="44"/>
      <c r="D37" s="72">
        <f>SUM(E37:H37)</f>
        <v>1841320.76</v>
      </c>
      <c r="E37" s="72">
        <f>SUM(E38:E46)</f>
        <v>961739.58</v>
      </c>
      <c r="F37" s="72">
        <f t="shared" ref="F37:H37" si="2">SUM(F38:F46)</f>
        <v>390081.18</v>
      </c>
      <c r="G37" s="72">
        <f t="shared" si="2"/>
        <v>0</v>
      </c>
      <c r="H37" s="72">
        <f t="shared" si="2"/>
        <v>489500</v>
      </c>
      <c r="I37" s="45"/>
    </row>
    <row r="38" spans="1:9" ht="21.75" customHeight="1" thickBot="1">
      <c r="A38" s="17" t="s">
        <v>155</v>
      </c>
      <c r="B38" s="15">
        <v>244</v>
      </c>
      <c r="C38" s="15">
        <v>221</v>
      </c>
      <c r="D38" s="69">
        <f t="shared" si="0"/>
        <v>6400</v>
      </c>
      <c r="E38" s="69">
        <v>6400</v>
      </c>
      <c r="F38" s="69">
        <v>0</v>
      </c>
      <c r="G38" s="69">
        <v>0</v>
      </c>
      <c r="H38" s="72">
        <v>0</v>
      </c>
      <c r="I38" s="18"/>
    </row>
    <row r="39" spans="1:9" ht="34.5" customHeight="1" thickBot="1">
      <c r="A39" s="17" t="s">
        <v>156</v>
      </c>
      <c r="B39" s="15">
        <v>244</v>
      </c>
      <c r="C39" s="15">
        <v>222</v>
      </c>
      <c r="D39" s="69">
        <f t="shared" si="0"/>
        <v>43800</v>
      </c>
      <c r="E39" s="69">
        <v>0</v>
      </c>
      <c r="F39" s="69">
        <v>43800</v>
      </c>
      <c r="G39" s="69">
        <v>0</v>
      </c>
      <c r="H39" s="69">
        <v>0</v>
      </c>
      <c r="I39" s="18"/>
    </row>
    <row r="40" spans="1:9" ht="31.5" customHeight="1" thickBot="1">
      <c r="A40" s="17" t="s">
        <v>157</v>
      </c>
      <c r="B40" s="15">
        <v>244</v>
      </c>
      <c r="C40" s="15">
        <v>223</v>
      </c>
      <c r="D40" s="69">
        <f t="shared" si="0"/>
        <v>51438.92</v>
      </c>
      <c r="E40" s="69">
        <f>24053.72+27385.2</f>
        <v>51438.92</v>
      </c>
      <c r="F40" s="69">
        <v>0</v>
      </c>
      <c r="G40" s="69">
        <v>0</v>
      </c>
      <c r="H40" s="69">
        <v>0</v>
      </c>
      <c r="I40" s="18"/>
    </row>
    <row r="41" spans="1:9" ht="39.75" customHeight="1" thickBot="1">
      <c r="A41" s="17" t="s">
        <v>158</v>
      </c>
      <c r="B41" s="15">
        <v>244</v>
      </c>
      <c r="C41" s="15">
        <v>224</v>
      </c>
      <c r="D41" s="69">
        <f t="shared" si="0"/>
        <v>0</v>
      </c>
      <c r="E41" s="69">
        <v>0</v>
      </c>
      <c r="F41" s="69">
        <v>0</v>
      </c>
      <c r="G41" s="69">
        <v>0</v>
      </c>
      <c r="H41" s="69">
        <v>0</v>
      </c>
      <c r="I41" s="18"/>
    </row>
    <row r="42" spans="1:9" ht="49.5" customHeight="1" thickBot="1">
      <c r="A42" s="17" t="s">
        <v>159</v>
      </c>
      <c r="B42" s="15">
        <v>244</v>
      </c>
      <c r="C42" s="15">
        <v>225</v>
      </c>
      <c r="D42" s="69">
        <f t="shared" si="0"/>
        <v>123785.2</v>
      </c>
      <c r="E42" s="69">
        <f>46404.8</f>
        <v>46404.800000000003</v>
      </c>
      <c r="F42" s="69">
        <f>45975.6+11404.8+10000+10000</f>
        <v>77380.399999999994</v>
      </c>
      <c r="G42" s="69">
        <v>0</v>
      </c>
      <c r="H42" s="69">
        <v>0</v>
      </c>
      <c r="I42" s="18"/>
    </row>
    <row r="43" spans="1:9" ht="33.75" customHeight="1" thickBot="1">
      <c r="A43" s="17" t="s">
        <v>160</v>
      </c>
      <c r="B43" s="15">
        <v>244</v>
      </c>
      <c r="C43" s="15">
        <v>226</v>
      </c>
      <c r="D43" s="69">
        <f t="shared" si="0"/>
        <v>220126.4</v>
      </c>
      <c r="E43" s="69">
        <v>122300</v>
      </c>
      <c r="F43" s="69">
        <f>1600+6600+37500+25400+26726.4</f>
        <v>97826.4</v>
      </c>
      <c r="G43" s="69">
        <v>0</v>
      </c>
      <c r="H43" s="69">
        <v>0</v>
      </c>
      <c r="I43" s="18"/>
    </row>
    <row r="44" spans="1:9" ht="15.75" thickBot="1">
      <c r="A44" s="17" t="s">
        <v>161</v>
      </c>
      <c r="B44" s="15">
        <v>244</v>
      </c>
      <c r="C44" s="15">
        <v>228</v>
      </c>
      <c r="D44" s="69">
        <f t="shared" si="0"/>
        <v>0</v>
      </c>
      <c r="E44" s="69">
        <v>0</v>
      </c>
      <c r="F44" s="69">
        <v>0</v>
      </c>
      <c r="G44" s="69">
        <v>0</v>
      </c>
      <c r="H44" s="69">
        <v>0</v>
      </c>
      <c r="I44" s="18"/>
    </row>
    <row r="45" spans="1:9" ht="41.25" customHeight="1" thickBot="1">
      <c r="A45" s="17" t="s">
        <v>162</v>
      </c>
      <c r="B45" s="15">
        <v>244</v>
      </c>
      <c r="C45" s="15">
        <v>310</v>
      </c>
      <c r="D45" s="69">
        <f t="shared" si="0"/>
        <v>20000</v>
      </c>
      <c r="E45" s="69">
        <v>0</v>
      </c>
      <c r="F45" s="69">
        <f>20000</f>
        <v>20000</v>
      </c>
      <c r="G45" s="69">
        <v>0</v>
      </c>
      <c r="H45" s="69">
        <v>0</v>
      </c>
      <c r="I45" s="18"/>
    </row>
    <row r="46" spans="1:9" ht="54.75" customHeight="1" thickBot="1">
      <c r="A46" s="17" t="s">
        <v>163</v>
      </c>
      <c r="B46" s="15">
        <v>244</v>
      </c>
      <c r="C46" s="15">
        <v>340</v>
      </c>
      <c r="D46" s="69">
        <f t="shared" si="0"/>
        <v>1375770.24</v>
      </c>
      <c r="E46" s="69">
        <f>143000+92300+5253.39+100790+22000+72450+183800+15789.47+99813</f>
        <v>735195.86</v>
      </c>
      <c r="F46" s="69">
        <f>91919.1+12600+555.28+16000+30000</f>
        <v>151074.38</v>
      </c>
      <c r="G46" s="69">
        <v>0</v>
      </c>
      <c r="H46" s="69">
        <v>489500</v>
      </c>
      <c r="I46" s="18"/>
    </row>
    <row r="47" spans="1:9" s="136" customFormat="1" ht="80.25" customHeight="1" thickBot="1">
      <c r="A47" s="43" t="s">
        <v>411</v>
      </c>
      <c r="B47" s="44">
        <v>247</v>
      </c>
      <c r="C47" s="44">
        <v>223</v>
      </c>
      <c r="D47" s="72">
        <f>SUM(E47:H47)</f>
        <v>3217604.96</v>
      </c>
      <c r="E47" s="72">
        <v>3157604.96</v>
      </c>
      <c r="F47" s="72">
        <v>0</v>
      </c>
      <c r="G47" s="72">
        <v>0</v>
      </c>
      <c r="H47" s="69">
        <v>60000</v>
      </c>
      <c r="I47" s="18"/>
    </row>
    <row r="48" spans="1:9" s="78" customFormat="1" ht="92.25" customHeight="1" thickBot="1">
      <c r="A48" s="43" t="s">
        <v>164</v>
      </c>
      <c r="B48" s="44">
        <v>321</v>
      </c>
      <c r="C48" s="44">
        <v>265</v>
      </c>
      <c r="D48" s="72">
        <f>D49</f>
        <v>642400</v>
      </c>
      <c r="E48" s="72">
        <f>E49</f>
        <v>0</v>
      </c>
      <c r="F48" s="72">
        <f>F49</f>
        <v>642400</v>
      </c>
      <c r="G48" s="72">
        <f>G49</f>
        <v>0</v>
      </c>
      <c r="H48" s="72">
        <v>0</v>
      </c>
      <c r="I48" s="45"/>
    </row>
    <row r="49" spans="1:9" ht="44.25" customHeight="1" thickBot="1">
      <c r="A49" s="17" t="s">
        <v>165</v>
      </c>
      <c r="B49" s="15">
        <v>321</v>
      </c>
      <c r="C49" s="15">
        <v>265</v>
      </c>
      <c r="D49" s="69">
        <f>E49+F49+G49+H49</f>
        <v>642400</v>
      </c>
      <c r="E49" s="69">
        <f>E50</f>
        <v>0</v>
      </c>
      <c r="F49" s="69">
        <v>642400</v>
      </c>
      <c r="G49" s="69">
        <f>G50</f>
        <v>0</v>
      </c>
      <c r="H49" s="72">
        <f>H50</f>
        <v>0</v>
      </c>
      <c r="I49" s="18"/>
    </row>
    <row r="50" spans="1:9" s="78" customFormat="1" ht="106.15" customHeight="1" thickBot="1">
      <c r="A50" s="43" t="s">
        <v>166</v>
      </c>
      <c r="B50" s="44">
        <v>831</v>
      </c>
      <c r="C50" s="44"/>
      <c r="D50" s="72">
        <f t="shared" si="0"/>
        <v>0</v>
      </c>
      <c r="E50" s="72">
        <f>E51</f>
        <v>0</v>
      </c>
      <c r="F50" s="72">
        <v>0</v>
      </c>
      <c r="G50" s="72">
        <f>G51</f>
        <v>0</v>
      </c>
      <c r="H50" s="69">
        <f>H51</f>
        <v>0</v>
      </c>
      <c r="I50" s="45"/>
    </row>
    <row r="51" spans="1:9" s="78" customFormat="1" ht="15" customHeight="1" thickBot="1">
      <c r="A51" s="43" t="s">
        <v>161</v>
      </c>
      <c r="B51" s="44">
        <v>350</v>
      </c>
      <c r="C51" s="44">
        <v>296</v>
      </c>
      <c r="D51" s="72">
        <f t="shared" si="0"/>
        <v>0</v>
      </c>
      <c r="E51" s="72">
        <v>0</v>
      </c>
      <c r="F51" s="72">
        <v>0</v>
      </c>
      <c r="G51" s="72">
        <v>0</v>
      </c>
      <c r="H51" s="72">
        <f>H52</f>
        <v>0</v>
      </c>
      <c r="I51" s="45"/>
    </row>
    <row r="52" spans="1:9" s="78" customFormat="1" ht="54.75" customHeight="1" thickBot="1">
      <c r="A52" s="43" t="s">
        <v>167</v>
      </c>
      <c r="B52" s="44">
        <v>851</v>
      </c>
      <c r="C52" s="44">
        <v>0</v>
      </c>
      <c r="D52" s="72">
        <f t="shared" si="0"/>
        <v>46172</v>
      </c>
      <c r="E52" s="72">
        <f>E53</f>
        <v>46172</v>
      </c>
      <c r="F52" s="72">
        <f>F53</f>
        <v>0</v>
      </c>
      <c r="G52" s="72">
        <f>G53</f>
        <v>0</v>
      </c>
      <c r="H52" s="72">
        <v>0</v>
      </c>
      <c r="I52" s="45"/>
    </row>
    <row r="53" spans="1:9" ht="20.25" customHeight="1" thickBot="1">
      <c r="A53" s="17" t="s">
        <v>161</v>
      </c>
      <c r="B53" s="15">
        <v>851</v>
      </c>
      <c r="C53" s="15">
        <v>291</v>
      </c>
      <c r="D53" s="69">
        <f>E53+F53+G53+H53</f>
        <v>46172</v>
      </c>
      <c r="E53" s="69">
        <v>46172</v>
      </c>
      <c r="F53" s="69">
        <v>0</v>
      </c>
      <c r="G53" s="69">
        <v>0</v>
      </c>
      <c r="H53" s="72">
        <f>H54</f>
        <v>0</v>
      </c>
      <c r="I53" s="18"/>
    </row>
    <row r="54" spans="1:9" s="78" customFormat="1" ht="29.25" customHeight="1" thickBot="1">
      <c r="A54" s="43" t="s">
        <v>168</v>
      </c>
      <c r="B54" s="44">
        <v>852</v>
      </c>
      <c r="C54" s="44">
        <v>0</v>
      </c>
      <c r="D54" s="72">
        <f t="shared" si="0"/>
        <v>0</v>
      </c>
      <c r="E54" s="72">
        <f>E55</f>
        <v>0</v>
      </c>
      <c r="F54" s="72">
        <f>F55</f>
        <v>0</v>
      </c>
      <c r="G54" s="72">
        <f>G55</f>
        <v>0</v>
      </c>
      <c r="H54" s="69">
        <v>0</v>
      </c>
      <c r="I54" s="45"/>
    </row>
    <row r="55" spans="1:9" ht="15" customHeight="1" thickBot="1">
      <c r="A55" s="17" t="s">
        <v>161</v>
      </c>
      <c r="B55" s="15">
        <v>852</v>
      </c>
      <c r="C55" s="15" t="s">
        <v>240</v>
      </c>
      <c r="D55" s="69">
        <f t="shared" si="0"/>
        <v>0</v>
      </c>
      <c r="E55" s="69">
        <v>0</v>
      </c>
      <c r="F55" s="69">
        <v>0</v>
      </c>
      <c r="G55" s="69">
        <v>0</v>
      </c>
      <c r="H55" s="72">
        <f>H56</f>
        <v>0</v>
      </c>
      <c r="I55" s="18"/>
    </row>
    <row r="56" spans="1:9" s="78" customFormat="1" ht="27.75" customHeight="1" thickBot="1">
      <c r="A56" s="43" t="s">
        <v>169</v>
      </c>
      <c r="B56" s="44">
        <v>853</v>
      </c>
      <c r="C56" s="44">
        <v>0</v>
      </c>
      <c r="D56" s="72">
        <f>E56+F56+G56+H56</f>
        <v>7093</v>
      </c>
      <c r="E56" s="72">
        <f>E57</f>
        <v>7093</v>
      </c>
      <c r="F56" s="72">
        <f>F57</f>
        <v>0</v>
      </c>
      <c r="G56" s="72">
        <f>G57</f>
        <v>0</v>
      </c>
      <c r="H56" s="69">
        <v>0</v>
      </c>
      <c r="I56" s="45"/>
    </row>
    <row r="57" spans="1:9" ht="18" customHeight="1" thickBot="1">
      <c r="A57" s="17" t="s">
        <v>161</v>
      </c>
      <c r="B57" s="15">
        <v>853</v>
      </c>
      <c r="C57" s="15">
        <v>291.29300000000001</v>
      </c>
      <c r="D57" s="69">
        <f>E57+F57+G57+H57</f>
        <v>7093</v>
      </c>
      <c r="E57" s="69">
        <f>7000+93</f>
        <v>7093</v>
      </c>
      <c r="F57" s="69">
        <v>0</v>
      </c>
      <c r="G57" s="69">
        <v>0</v>
      </c>
      <c r="H57" s="72">
        <f>H58</f>
        <v>0</v>
      </c>
      <c r="I57" s="18"/>
    </row>
    <row r="58" spans="1:9" ht="41.25" customHeight="1" thickBot="1">
      <c r="A58" s="17" t="s">
        <v>170</v>
      </c>
      <c r="B58" s="15" t="s">
        <v>146</v>
      </c>
      <c r="C58" s="15" t="s">
        <v>146</v>
      </c>
      <c r="D58" s="59">
        <f t="shared" ref="D58" si="3">E58+F58+G58+H58</f>
        <v>0</v>
      </c>
      <c r="E58" s="69">
        <v>0</v>
      </c>
      <c r="F58" s="59">
        <v>0</v>
      </c>
      <c r="G58" s="59">
        <v>0</v>
      </c>
      <c r="H58" s="128">
        <v>0</v>
      </c>
      <c r="I58" s="18"/>
    </row>
    <row r="59" spans="1:9">
      <c r="A59" s="27"/>
      <c r="B59" s="21"/>
      <c r="C59" s="21"/>
      <c r="D59" s="21"/>
      <c r="E59" s="21"/>
      <c r="F59" s="21"/>
      <c r="G59" s="21"/>
      <c r="H59" s="132"/>
      <c r="I59" s="21"/>
    </row>
    <row r="60" spans="1:9">
      <c r="A60" s="304" t="s">
        <v>171</v>
      </c>
      <c r="B60" s="305"/>
      <c r="C60" s="305"/>
      <c r="D60" s="305"/>
      <c r="E60" s="305"/>
      <c r="F60" s="305"/>
      <c r="G60" s="305"/>
      <c r="H60" s="305"/>
      <c r="I60" s="305"/>
    </row>
    <row r="61" spans="1:9">
      <c r="A61" s="304" t="s">
        <v>172</v>
      </c>
      <c r="B61" s="305"/>
      <c r="C61" s="305"/>
      <c r="D61" s="305"/>
      <c r="E61" s="305"/>
      <c r="F61" s="305"/>
      <c r="G61" s="305"/>
      <c r="H61" s="305"/>
      <c r="I61" s="305"/>
    </row>
    <row r="62" spans="1:9">
      <c r="A62" s="304" t="s">
        <v>373</v>
      </c>
      <c r="B62" s="305"/>
      <c r="C62" s="305"/>
      <c r="D62" s="305"/>
      <c r="E62" s="305"/>
      <c r="F62" s="305"/>
      <c r="G62" s="305"/>
      <c r="H62" s="305"/>
      <c r="I62" s="305"/>
    </row>
    <row r="63" spans="1:9">
      <c r="A63" s="25"/>
      <c r="B63" s="22"/>
      <c r="C63" s="22"/>
      <c r="D63" s="22"/>
      <c r="E63" s="22"/>
      <c r="F63" s="22"/>
      <c r="G63" s="22"/>
      <c r="H63" s="22"/>
      <c r="I63" s="22"/>
    </row>
  </sheetData>
  <mergeCells count="33">
    <mergeCell ref="A60:I60"/>
    <mergeCell ref="A61:I61"/>
    <mergeCell ref="A62:I62"/>
    <mergeCell ref="A19:I19"/>
    <mergeCell ref="A20:I20"/>
    <mergeCell ref="A21:I21"/>
    <mergeCell ref="A23:A25"/>
    <mergeCell ref="B23:B25"/>
    <mergeCell ref="C23:C25"/>
    <mergeCell ref="D23:D25"/>
    <mergeCell ref="E23:I23"/>
    <mergeCell ref="E24:E25"/>
    <mergeCell ref="F24:F25"/>
    <mergeCell ref="G24:G25"/>
    <mergeCell ref="I24:I25"/>
    <mergeCell ref="A18:I18"/>
    <mergeCell ref="A7:I7"/>
    <mergeCell ref="A8:I8"/>
    <mergeCell ref="A9:I9"/>
    <mergeCell ref="A10:I10"/>
    <mergeCell ref="A11:I11"/>
    <mergeCell ref="A12:I12"/>
    <mergeCell ref="A13:I13"/>
    <mergeCell ref="A14:I14"/>
    <mergeCell ref="A15:I15"/>
    <mergeCell ref="A16:I16"/>
    <mergeCell ref="A17:I17"/>
    <mergeCell ref="A6:I6"/>
    <mergeCell ref="A1:I1"/>
    <mergeCell ref="A2:I2"/>
    <mergeCell ref="A3:I3"/>
    <mergeCell ref="A4:I4"/>
    <mergeCell ref="A5:I5"/>
  </mergeCells>
  <hyperlinks>
    <hyperlink ref="F24" r:id="rId1" display="consultantplus://offline/ref=9D096CEF268CD972A9474125A39B96E6EADB8593C7829050A5534F39CBD7AC471A12544AC47B78FB76D23876504299AB33D04DB4AC6E3DE8pDH7K"/>
  </hyperlinks>
  <pageMargins left="0.19685039370078741" right="0.23622047244094491" top="0.74803149606299213" bottom="0.74803149606299213" header="0.31496062992125984" footer="0.31496062992125984"/>
  <pageSetup paperSize="9" scale="58" orientation="portrait" r:id="rId2"/>
  <rowBreaks count="1" manualBreakCount="1">
    <brk id="45" max="16383" man="1"/>
  </rowBreaks>
</worksheet>
</file>

<file path=xl/worksheets/sheet6.xml><?xml version="1.0" encoding="utf-8"?>
<worksheet xmlns="http://schemas.openxmlformats.org/spreadsheetml/2006/main" xmlns:r="http://schemas.openxmlformats.org/officeDocument/2006/relationships">
  <dimension ref="A1:M37"/>
  <sheetViews>
    <sheetView topLeftCell="A10" workbookViewId="0">
      <selection activeCell="E20" sqref="E20"/>
    </sheetView>
  </sheetViews>
  <sheetFormatPr defaultRowHeight="15"/>
  <cols>
    <col min="1" max="1" width="7.42578125" customWidth="1"/>
    <col min="2" max="2" width="64" customWidth="1"/>
    <col min="5" max="5" width="13.28515625" customWidth="1"/>
    <col min="6" max="6" width="13.42578125" customWidth="1"/>
    <col min="7" max="7" width="12.140625" customWidth="1"/>
    <col min="8" max="8" width="11.140625" customWidth="1"/>
    <col min="9" max="9" width="9.5703125" bestFit="1" customWidth="1"/>
  </cols>
  <sheetData>
    <row r="1" spans="1:13">
      <c r="A1" s="322" t="s">
        <v>83</v>
      </c>
      <c r="B1" s="323"/>
      <c r="C1" s="323"/>
      <c r="D1" s="323"/>
      <c r="E1" s="323"/>
      <c r="F1" s="323"/>
      <c r="G1" s="323"/>
      <c r="H1" s="323"/>
      <c r="I1" s="10"/>
      <c r="J1" s="10"/>
      <c r="K1" s="10"/>
      <c r="L1" s="10"/>
      <c r="M1" s="10"/>
    </row>
    <row r="2" spans="1:13" ht="15.75" thickBot="1">
      <c r="A2" s="7"/>
    </row>
    <row r="3" spans="1:13" ht="15.75" thickBot="1">
      <c r="A3" s="324" t="s">
        <v>84</v>
      </c>
      <c r="B3" s="324" t="s">
        <v>17</v>
      </c>
      <c r="C3" s="324" t="s">
        <v>85</v>
      </c>
      <c r="D3" s="324" t="s">
        <v>86</v>
      </c>
      <c r="E3" s="326" t="s">
        <v>21</v>
      </c>
      <c r="F3" s="327"/>
      <c r="G3" s="327"/>
      <c r="H3" s="328"/>
    </row>
    <row r="4" spans="1:13" ht="78" customHeight="1" thickBot="1">
      <c r="A4" s="325"/>
      <c r="B4" s="325"/>
      <c r="C4" s="325"/>
      <c r="D4" s="325"/>
      <c r="E4" s="8" t="s">
        <v>222</v>
      </c>
      <c r="F4" s="8" t="s">
        <v>223</v>
      </c>
      <c r="G4" s="8" t="s">
        <v>224</v>
      </c>
      <c r="H4" s="8" t="s">
        <v>22</v>
      </c>
    </row>
    <row r="5" spans="1:13" ht="15.75" thickBot="1">
      <c r="A5" s="9">
        <v>1</v>
      </c>
      <c r="B5" s="8">
        <v>2</v>
      </c>
      <c r="C5" s="8">
        <v>3</v>
      </c>
      <c r="D5" s="8">
        <v>4</v>
      </c>
      <c r="E5" s="8">
        <v>5</v>
      </c>
      <c r="F5" s="8">
        <v>6</v>
      </c>
      <c r="G5" s="8">
        <v>7</v>
      </c>
      <c r="H5" s="8">
        <v>8</v>
      </c>
    </row>
    <row r="6" spans="1:13" ht="15.75" thickBot="1">
      <c r="A6" s="9">
        <v>1</v>
      </c>
      <c r="B6" s="11" t="s">
        <v>87</v>
      </c>
      <c r="C6" s="8">
        <v>26000</v>
      </c>
      <c r="D6" s="8" t="s">
        <v>24</v>
      </c>
      <c r="E6" s="73">
        <f>'Приложение №1'!E86</f>
        <v>5035702.2300000004</v>
      </c>
      <c r="F6" s="73">
        <f>'Приложение №1'!F86</f>
        <v>4898858.8600000003</v>
      </c>
      <c r="G6" s="73">
        <f>'Приложение №1'!G86</f>
        <v>5058925.72</v>
      </c>
      <c r="H6" s="24">
        <v>0</v>
      </c>
    </row>
    <row r="7" spans="1:13" ht="171" customHeight="1" thickBot="1">
      <c r="A7" s="9" t="s">
        <v>88</v>
      </c>
      <c r="B7" s="8" t="s">
        <v>89</v>
      </c>
      <c r="C7" s="8">
        <v>26100</v>
      </c>
      <c r="D7" s="8" t="s">
        <v>24</v>
      </c>
      <c r="E7" s="73">
        <v>0</v>
      </c>
      <c r="F7" s="73">
        <v>0</v>
      </c>
      <c r="G7" s="73">
        <v>0</v>
      </c>
      <c r="H7" s="24">
        <v>0</v>
      </c>
    </row>
    <row r="8" spans="1:13" ht="48" customHeight="1" thickBot="1">
      <c r="A8" s="9" t="s">
        <v>90</v>
      </c>
      <c r="B8" s="8" t="s">
        <v>91</v>
      </c>
      <c r="C8" s="8">
        <v>26200</v>
      </c>
      <c r="D8" s="8" t="s">
        <v>24</v>
      </c>
      <c r="E8" s="73">
        <v>0</v>
      </c>
      <c r="F8" s="73">
        <v>0</v>
      </c>
      <c r="G8" s="73">
        <v>0</v>
      </c>
      <c r="H8" s="24">
        <v>0</v>
      </c>
    </row>
    <row r="9" spans="1:13" ht="51" customHeight="1" thickBot="1">
      <c r="A9" s="9" t="s">
        <v>92</v>
      </c>
      <c r="B9" s="8" t="s">
        <v>93</v>
      </c>
      <c r="C9" s="8">
        <v>26300</v>
      </c>
      <c r="D9" s="8" t="s">
        <v>24</v>
      </c>
      <c r="E9" s="73">
        <f>1718160.38+7030.83</f>
        <v>1725191.21</v>
      </c>
      <c r="F9" s="73">
        <f>1764324.58+8000</f>
        <v>1772324.58</v>
      </c>
      <c r="G9" s="73">
        <f>1764324.58+8000</f>
        <v>1772324.58</v>
      </c>
      <c r="H9" s="24">
        <v>0</v>
      </c>
    </row>
    <row r="10" spans="1:13" ht="51" customHeight="1" thickBot="1">
      <c r="A10" s="9" t="s">
        <v>94</v>
      </c>
      <c r="B10" s="8" t="s">
        <v>95</v>
      </c>
      <c r="C10" s="8">
        <v>26400</v>
      </c>
      <c r="D10" s="8" t="s">
        <v>24</v>
      </c>
      <c r="E10" s="73">
        <f>E6-E7-E9</f>
        <v>3310511.0200000005</v>
      </c>
      <c r="F10" s="73">
        <f t="shared" ref="F10:H10" si="0">F6-F7-F9</f>
        <v>3126534.2800000003</v>
      </c>
      <c r="G10" s="73">
        <f t="shared" si="0"/>
        <v>3286601.1399999997</v>
      </c>
      <c r="H10" s="24">
        <f t="shared" si="0"/>
        <v>0</v>
      </c>
    </row>
    <row r="11" spans="1:13" ht="31.5" customHeight="1" thickBot="1">
      <c r="A11" s="42" t="s">
        <v>235</v>
      </c>
      <c r="B11" s="8" t="s">
        <v>96</v>
      </c>
      <c r="C11" s="8">
        <v>26410</v>
      </c>
      <c r="D11" s="8" t="s">
        <v>24</v>
      </c>
      <c r="E11" s="73">
        <f>'2025'!E38</f>
        <v>1164394.6499999999</v>
      </c>
      <c r="F11" s="73">
        <f>'2026'!E37</f>
        <v>963119.06</v>
      </c>
      <c r="G11" s="73">
        <f>'2027'!E37</f>
        <v>961739.58</v>
      </c>
      <c r="H11" s="24">
        <v>0</v>
      </c>
    </row>
    <row r="12" spans="1:13" ht="27.75" customHeight="1" thickBot="1">
      <c r="A12" s="9" t="s">
        <v>97</v>
      </c>
      <c r="B12" s="11" t="s">
        <v>98</v>
      </c>
      <c r="C12" s="8">
        <v>26411</v>
      </c>
      <c r="D12" s="8" t="s">
        <v>24</v>
      </c>
      <c r="E12" s="73">
        <f>E11</f>
        <v>1164394.6499999999</v>
      </c>
      <c r="F12" s="73">
        <f t="shared" ref="F12:H12" si="1">F11</f>
        <v>963119.06</v>
      </c>
      <c r="G12" s="73">
        <f t="shared" si="1"/>
        <v>961739.58</v>
      </c>
      <c r="H12" s="24">
        <f t="shared" si="1"/>
        <v>0</v>
      </c>
    </row>
    <row r="13" spans="1:13" ht="18.75" customHeight="1" thickBot="1">
      <c r="A13" s="9" t="s">
        <v>99</v>
      </c>
      <c r="B13" s="8" t="s">
        <v>100</v>
      </c>
      <c r="C13" s="8">
        <v>26412</v>
      </c>
      <c r="D13" s="8" t="s">
        <v>24</v>
      </c>
      <c r="E13" s="73">
        <v>0</v>
      </c>
      <c r="F13" s="73">
        <v>0</v>
      </c>
      <c r="G13" s="73">
        <v>0</v>
      </c>
      <c r="H13" s="24">
        <v>0</v>
      </c>
    </row>
    <row r="14" spans="1:13" ht="35.25" customHeight="1" thickBot="1">
      <c r="A14" s="9" t="s">
        <v>101</v>
      </c>
      <c r="B14" s="11" t="s">
        <v>102</v>
      </c>
      <c r="C14" s="8">
        <v>26420</v>
      </c>
      <c r="D14" s="8" t="s">
        <v>24</v>
      </c>
      <c r="E14" s="73">
        <f>'2025'!F38</f>
        <v>406267.48</v>
      </c>
      <c r="F14" s="73">
        <f>'2026'!F37</f>
        <v>350081.18</v>
      </c>
      <c r="G14" s="73">
        <f>'2027'!F37</f>
        <v>390081.18</v>
      </c>
      <c r="H14" s="24">
        <v>0</v>
      </c>
    </row>
    <row r="15" spans="1:13" ht="24" customHeight="1" thickBot="1">
      <c r="A15" s="9" t="s">
        <v>103</v>
      </c>
      <c r="B15" s="11" t="s">
        <v>98</v>
      </c>
      <c r="C15" s="8">
        <v>26421</v>
      </c>
      <c r="D15" s="8" t="s">
        <v>24</v>
      </c>
      <c r="E15" s="73">
        <f>E14</f>
        <v>406267.48</v>
      </c>
      <c r="F15" s="73">
        <f t="shared" ref="F15:H15" si="2">F14</f>
        <v>350081.18</v>
      </c>
      <c r="G15" s="73">
        <f t="shared" si="2"/>
        <v>390081.18</v>
      </c>
      <c r="H15" s="24">
        <f t="shared" si="2"/>
        <v>0</v>
      </c>
    </row>
    <row r="16" spans="1:13" ht="23.25" customHeight="1" thickBot="1">
      <c r="A16" s="9" t="s">
        <v>104</v>
      </c>
      <c r="B16" s="8" t="s">
        <v>100</v>
      </c>
      <c r="C16" s="8">
        <v>26422</v>
      </c>
      <c r="D16" s="8" t="s">
        <v>24</v>
      </c>
      <c r="E16" s="73">
        <v>0</v>
      </c>
      <c r="F16" s="73">
        <v>0</v>
      </c>
      <c r="G16" s="73">
        <v>0</v>
      </c>
      <c r="H16" s="24">
        <v>0</v>
      </c>
    </row>
    <row r="17" spans="1:9" ht="33.75" customHeight="1" thickBot="1">
      <c r="A17" s="9" t="s">
        <v>105</v>
      </c>
      <c r="B17" s="11" t="s">
        <v>106</v>
      </c>
      <c r="C17" s="8">
        <v>26430</v>
      </c>
      <c r="D17" s="8" t="s">
        <v>24</v>
      </c>
      <c r="E17" s="73">
        <v>0</v>
      </c>
      <c r="F17" s="73">
        <v>0</v>
      </c>
      <c r="G17" s="73">
        <v>0</v>
      </c>
      <c r="H17" s="24">
        <v>0</v>
      </c>
    </row>
    <row r="18" spans="1:9" ht="20.25" customHeight="1" thickBot="1">
      <c r="A18" s="9" t="s">
        <v>107</v>
      </c>
      <c r="B18" s="8" t="s">
        <v>108</v>
      </c>
      <c r="C18" s="8">
        <v>26440</v>
      </c>
      <c r="D18" s="8" t="s">
        <v>24</v>
      </c>
      <c r="E18" s="73">
        <v>0</v>
      </c>
      <c r="F18" s="73">
        <v>0</v>
      </c>
      <c r="G18" s="73">
        <v>0</v>
      </c>
      <c r="H18" s="24">
        <v>0</v>
      </c>
    </row>
    <row r="19" spans="1:9" s="40" customFormat="1" ht="35.25" customHeight="1" thickBot="1">
      <c r="A19" s="42" t="s">
        <v>111</v>
      </c>
      <c r="B19" s="11" t="s">
        <v>236</v>
      </c>
      <c r="C19" s="8" t="s">
        <v>237</v>
      </c>
      <c r="D19" s="8"/>
      <c r="E19" s="74">
        <f>45000+1020000+380000</f>
        <v>1445000</v>
      </c>
      <c r="F19" s="73">
        <v>0</v>
      </c>
      <c r="G19" s="73">
        <v>0</v>
      </c>
      <c r="H19" s="24">
        <v>0</v>
      </c>
    </row>
    <row r="20" spans="1:9" s="41" customFormat="1" ht="51.75" customHeight="1" thickBot="1">
      <c r="A20" s="42" t="s">
        <v>238</v>
      </c>
      <c r="B20" s="11" t="s">
        <v>239</v>
      </c>
      <c r="C20" s="8" t="s">
        <v>237</v>
      </c>
      <c r="D20" s="8"/>
      <c r="E20" s="74">
        <f>265631.73+292.76</f>
        <v>265924.49</v>
      </c>
      <c r="F20" s="73">
        <v>0</v>
      </c>
      <c r="G20" s="73">
        <v>0</v>
      </c>
      <c r="H20" s="24">
        <v>0</v>
      </c>
    </row>
    <row r="21" spans="1:9" ht="23.25" customHeight="1" thickBot="1">
      <c r="A21" s="9" t="s">
        <v>109</v>
      </c>
      <c r="B21" s="11" t="s">
        <v>98</v>
      </c>
      <c r="C21" s="8">
        <v>26441</v>
      </c>
      <c r="D21" s="8" t="s">
        <v>24</v>
      </c>
      <c r="E21" s="73">
        <v>0</v>
      </c>
      <c r="F21" s="73">
        <v>0</v>
      </c>
      <c r="G21" s="73">
        <v>0</v>
      </c>
      <c r="H21" s="24">
        <v>0</v>
      </c>
    </row>
    <row r="22" spans="1:9" ht="21.75" customHeight="1" thickBot="1">
      <c r="A22" s="9" t="s">
        <v>110</v>
      </c>
      <c r="B22" s="8" t="s">
        <v>100</v>
      </c>
      <c r="C22" s="8">
        <v>26442</v>
      </c>
      <c r="D22" s="8" t="s">
        <v>24</v>
      </c>
      <c r="E22" s="73">
        <v>0</v>
      </c>
      <c r="F22" s="73">
        <v>0</v>
      </c>
      <c r="G22" s="73">
        <v>0</v>
      </c>
      <c r="H22" s="24">
        <v>0</v>
      </c>
    </row>
    <row r="23" spans="1:9" ht="19.5" customHeight="1" thickBot="1">
      <c r="A23" s="9" t="s">
        <v>111</v>
      </c>
      <c r="B23" s="8" t="s">
        <v>112</v>
      </c>
      <c r="C23" s="8">
        <v>26450</v>
      </c>
      <c r="D23" s="8" t="s">
        <v>24</v>
      </c>
      <c r="E23" s="73">
        <f>'2025'!H38</f>
        <v>489500</v>
      </c>
      <c r="F23" s="73">
        <f>'2026'!H37</f>
        <v>489500</v>
      </c>
      <c r="G23" s="73">
        <f>'2027'!H37</f>
        <v>489500</v>
      </c>
      <c r="H23" s="24">
        <v>0</v>
      </c>
    </row>
    <row r="24" spans="1:9" ht="21.75" customHeight="1" thickBot="1">
      <c r="A24" s="9" t="s">
        <v>113</v>
      </c>
      <c r="B24" s="11" t="s">
        <v>98</v>
      </c>
      <c r="C24" s="8">
        <v>26451</v>
      </c>
      <c r="D24" s="8" t="s">
        <v>24</v>
      </c>
      <c r="E24" s="73">
        <f>E23</f>
        <v>489500</v>
      </c>
      <c r="F24" s="73">
        <f t="shared" ref="F24:H24" si="3">F23</f>
        <v>489500</v>
      </c>
      <c r="G24" s="73">
        <f t="shared" si="3"/>
        <v>489500</v>
      </c>
      <c r="H24" s="24">
        <f t="shared" si="3"/>
        <v>0</v>
      </c>
    </row>
    <row r="25" spans="1:9" ht="20.25" customHeight="1" thickBot="1">
      <c r="A25" s="9" t="s">
        <v>114</v>
      </c>
      <c r="B25" s="11" t="s">
        <v>115</v>
      </c>
      <c r="C25" s="8">
        <v>26452</v>
      </c>
      <c r="D25" s="8" t="s">
        <v>24</v>
      </c>
      <c r="E25" s="73">
        <v>0</v>
      </c>
      <c r="F25" s="73">
        <v>0</v>
      </c>
      <c r="G25" s="73">
        <v>0</v>
      </c>
      <c r="H25" s="24">
        <v>0</v>
      </c>
    </row>
    <row r="26" spans="1:9" ht="46.5" customHeight="1" thickBot="1">
      <c r="A26" s="9" t="s">
        <v>116</v>
      </c>
      <c r="B26" s="8" t="s">
        <v>117</v>
      </c>
      <c r="C26" s="8">
        <v>26500</v>
      </c>
      <c r="D26" s="8" t="s">
        <v>24</v>
      </c>
      <c r="E26" s="73">
        <f>E6</f>
        <v>5035702.2300000004</v>
      </c>
      <c r="F26" s="73">
        <f>F6</f>
        <v>4898858.8600000003</v>
      </c>
      <c r="G26" s="73">
        <f>G6</f>
        <v>5058925.72</v>
      </c>
      <c r="H26" s="24">
        <f t="shared" ref="H26" si="4">H10</f>
        <v>0</v>
      </c>
      <c r="I26" s="29"/>
    </row>
    <row r="27" spans="1:9" ht="18" customHeight="1" thickBot="1">
      <c r="A27" s="9"/>
      <c r="B27" s="8" t="s">
        <v>118</v>
      </c>
      <c r="C27" s="8">
        <v>26510</v>
      </c>
      <c r="D27" s="8"/>
      <c r="E27" s="73">
        <f>E10</f>
        <v>3310511.0200000005</v>
      </c>
      <c r="F27" s="73">
        <f t="shared" ref="F27:G27" si="5">F10</f>
        <v>3126534.2800000003</v>
      </c>
      <c r="G27" s="73">
        <f t="shared" si="5"/>
        <v>3286601.1399999997</v>
      </c>
      <c r="H27" s="24">
        <f t="shared" ref="H27" si="6">H26</f>
        <v>0</v>
      </c>
    </row>
    <row r="28" spans="1:9" ht="49.5" customHeight="1" thickBot="1">
      <c r="A28" s="9" t="s">
        <v>119</v>
      </c>
      <c r="B28" s="11" t="s">
        <v>120</v>
      </c>
      <c r="C28" s="8">
        <v>26600</v>
      </c>
      <c r="D28" s="8" t="s">
        <v>24</v>
      </c>
      <c r="E28" s="73">
        <v>0</v>
      </c>
      <c r="F28" s="73">
        <v>0</v>
      </c>
      <c r="G28" s="73">
        <v>0</v>
      </c>
      <c r="H28" s="24">
        <v>0</v>
      </c>
    </row>
    <row r="29" spans="1:9" ht="18" customHeight="1" thickBot="1">
      <c r="A29" s="9"/>
      <c r="B29" s="8" t="s">
        <v>118</v>
      </c>
      <c r="C29" s="8">
        <v>26610</v>
      </c>
      <c r="D29" s="8"/>
      <c r="E29" s="73">
        <v>0</v>
      </c>
      <c r="F29" s="73">
        <v>0</v>
      </c>
      <c r="G29" s="73">
        <v>0</v>
      </c>
      <c r="H29" s="24">
        <v>0</v>
      </c>
    </row>
    <row r="30" spans="1:9">
      <c r="A30" s="7"/>
    </row>
    <row r="31" spans="1:9">
      <c r="A31" s="151" t="s">
        <v>121</v>
      </c>
      <c r="B31" s="320"/>
      <c r="C31" s="320"/>
      <c r="D31" s="320"/>
      <c r="E31" s="320"/>
      <c r="F31" s="320"/>
      <c r="G31" s="320"/>
    </row>
    <row r="32" spans="1:9">
      <c r="A32" s="151" t="s">
        <v>122</v>
      </c>
      <c r="B32" s="320"/>
      <c r="C32" s="320"/>
      <c r="D32" s="320"/>
      <c r="E32" s="320"/>
      <c r="F32" s="320"/>
      <c r="G32" s="320"/>
    </row>
    <row r="33" spans="1:7">
      <c r="A33" s="151" t="s">
        <v>123</v>
      </c>
      <c r="B33" s="320"/>
      <c r="C33" s="320"/>
      <c r="D33" s="320"/>
      <c r="E33" s="320"/>
      <c r="F33" s="320"/>
      <c r="G33" s="320"/>
    </row>
    <row r="34" spans="1:7">
      <c r="A34" s="151" t="s">
        <v>124</v>
      </c>
      <c r="B34" s="320"/>
      <c r="C34" s="320"/>
      <c r="D34" s="320"/>
      <c r="E34" s="320"/>
      <c r="F34" s="320"/>
      <c r="G34" s="320"/>
    </row>
    <row r="35" spans="1:7">
      <c r="A35" s="1"/>
    </row>
    <row r="36" spans="1:7">
      <c r="A36" s="151" t="s">
        <v>125</v>
      </c>
      <c r="B36" s="320"/>
      <c r="C36" s="320"/>
      <c r="D36" s="320"/>
      <c r="E36" s="320"/>
      <c r="F36" s="320"/>
      <c r="G36" s="320"/>
    </row>
    <row r="37" spans="1:7">
      <c r="A37" s="7"/>
    </row>
  </sheetData>
  <mergeCells count="11">
    <mergeCell ref="A1:H1"/>
    <mergeCell ref="A3:A4"/>
    <mergeCell ref="B3:B4"/>
    <mergeCell ref="C3:C4"/>
    <mergeCell ref="D3:D4"/>
    <mergeCell ref="E3:H3"/>
    <mergeCell ref="A31:G31"/>
    <mergeCell ref="A32:G32"/>
    <mergeCell ref="A33:G33"/>
    <mergeCell ref="A34:G34"/>
    <mergeCell ref="A36:G36"/>
  </mergeCells>
  <hyperlinks>
    <hyperlink ref="B6" location="P747" display="P747"/>
    <hyperlink ref="B12" r:id="rId1" display="consultantplus://offline/ref=E0370804D54C1C445D5B984D756B716EED6803818809E9F24AB2BB7E75245F03D30F498D290778FDD3D497A7D1KDHAK"/>
    <hyperlink ref="B14" r:id="rId2" display="consultantplus://offline/ref=E0370804D54C1C445D5B984D756B716EED6901858400E9F24AB2BB7E75245F03C10F1181280D67FFD5C1C1F69486F2AE1ACD9F675335A7F5K5HAK"/>
    <hyperlink ref="B15" r:id="rId3" display="consultantplus://offline/ref=E0370804D54C1C445D5B984D756B716EED6803818809E9F24AB2BB7E75245F03D30F498D290778FDD3D497A7D1KDHAK"/>
    <hyperlink ref="B17" location="P751" display="P751"/>
    <hyperlink ref="B21" r:id="rId4" display="consultantplus://offline/ref=E0370804D54C1C445D5B984D756B716EED6803818809E9F24AB2BB7E75245F03D30F498D290778FDD3D497A7D1KDHAK"/>
    <hyperlink ref="B24" r:id="rId5" display="consultantplus://offline/ref=E0370804D54C1C445D5B984D756B716EED6803818809E9F24AB2BB7E75245F03D30F498D290778FDD3D497A7D1KDHAK"/>
    <hyperlink ref="B25" r:id="rId6" display="consultantplus://offline/ref=E0370804D54C1C445D5B984D756B716EED6907858405E9F24AB2BB7E75245F03D30F498D290778FDD3D497A7D1KDHAK"/>
    <hyperlink ref="B28" r:id="rId7" display="consultantplus://offline/ref=E0370804D54C1C445D5B984D756B716EED6907858405E9F24AB2BB7E75245F03D30F498D290778FDD3D497A7D1KDHAK"/>
  </hyperlinks>
  <pageMargins left="0.7" right="0.7" top="0.75" bottom="0.75" header="0.3" footer="0.3"/>
  <pageSetup paperSize="9" scale="62" orientation="portrait" horizontalDpi="180" verticalDpi="180" r:id="rId8"/>
</worksheet>
</file>

<file path=xl/worksheets/sheet7.xml><?xml version="1.0" encoding="utf-8"?>
<worksheet xmlns="http://schemas.openxmlformats.org/spreadsheetml/2006/main" xmlns:r="http://schemas.openxmlformats.org/officeDocument/2006/relationships">
  <dimension ref="A1:P238"/>
  <sheetViews>
    <sheetView topLeftCell="A209" zoomScaleSheetLayoutView="70" workbookViewId="0">
      <selection activeCell="E183" sqref="E183"/>
    </sheetView>
  </sheetViews>
  <sheetFormatPr defaultColWidth="9.140625" defaultRowHeight="12.75"/>
  <cols>
    <col min="1" max="1" width="9.28515625" style="21" customWidth="1"/>
    <col min="2" max="2" width="21.140625" style="21" customWidth="1"/>
    <col min="3" max="3" width="22.140625" style="21" customWidth="1"/>
    <col min="4" max="4" width="12.28515625" style="21" customWidth="1"/>
    <col min="5" max="5" width="14.85546875" style="21" customWidth="1"/>
    <col min="6" max="6" width="15.42578125" style="21" customWidth="1"/>
    <col min="7" max="7" width="10.7109375" style="21" customWidth="1"/>
    <col min="8" max="8" width="12.7109375" style="21" customWidth="1"/>
    <col min="9" max="9" width="13" style="21" customWidth="1"/>
    <col min="10" max="10" width="12.140625" style="21" customWidth="1"/>
    <col min="11" max="11" width="10.7109375" style="21" customWidth="1"/>
    <col min="12" max="13" width="9.140625" style="21"/>
    <col min="14" max="14" width="19.5703125" style="21" customWidth="1"/>
    <col min="15" max="15" width="25.140625" style="21" customWidth="1"/>
    <col min="16" max="16384" width="9.140625" style="21"/>
  </cols>
  <sheetData>
    <row r="1" spans="1:10" s="104" customFormat="1" ht="15">
      <c r="A1" s="307" t="s">
        <v>173</v>
      </c>
      <c r="B1" s="307"/>
      <c r="C1" s="307"/>
      <c r="D1" s="307"/>
      <c r="E1" s="307"/>
      <c r="F1" s="307"/>
      <c r="G1" s="307"/>
      <c r="H1" s="307"/>
      <c r="I1" s="307"/>
      <c r="J1" s="307"/>
    </row>
    <row r="2" spans="1:10" s="104" customFormat="1" ht="15">
      <c r="A2" s="307" t="s">
        <v>127</v>
      </c>
      <c r="B2" s="307"/>
      <c r="C2" s="307"/>
      <c r="D2" s="307"/>
      <c r="E2" s="307"/>
      <c r="F2" s="307"/>
      <c r="G2" s="307"/>
      <c r="H2" s="307"/>
      <c r="I2" s="307"/>
      <c r="J2" s="307"/>
    </row>
    <row r="3" spans="1:10" s="104" customFormat="1" ht="15">
      <c r="A3" s="307" t="s">
        <v>128</v>
      </c>
      <c r="B3" s="307"/>
      <c r="C3" s="307"/>
      <c r="D3" s="307"/>
      <c r="E3" s="307"/>
      <c r="F3" s="307"/>
      <c r="G3" s="307"/>
      <c r="H3" s="307"/>
      <c r="I3" s="307"/>
      <c r="J3" s="307"/>
    </row>
    <row r="4" spans="1:10" s="104" customFormat="1" ht="15">
      <c r="A4" s="307" t="s">
        <v>129</v>
      </c>
      <c r="B4" s="307"/>
      <c r="C4" s="307"/>
      <c r="D4" s="307"/>
      <c r="E4" s="307"/>
      <c r="F4" s="307"/>
      <c r="G4" s="307"/>
      <c r="H4" s="307"/>
      <c r="I4" s="307"/>
      <c r="J4" s="307"/>
    </row>
    <row r="5" spans="1:10" s="104" customFormat="1" ht="15">
      <c r="A5" s="307" t="s">
        <v>130</v>
      </c>
      <c r="B5" s="307"/>
      <c r="C5" s="307"/>
      <c r="D5" s="307"/>
      <c r="E5" s="307"/>
      <c r="F5" s="307"/>
      <c r="G5" s="307"/>
      <c r="H5" s="307"/>
      <c r="I5" s="307"/>
      <c r="J5" s="307"/>
    </row>
    <row r="6" spans="1:10" s="104" customFormat="1" ht="15">
      <c r="A6" s="307"/>
      <c r="B6" s="307"/>
      <c r="C6" s="307"/>
      <c r="D6" s="307"/>
      <c r="E6" s="307"/>
      <c r="F6" s="307"/>
      <c r="G6" s="307"/>
      <c r="H6" s="307"/>
      <c r="I6" s="307"/>
      <c r="J6" s="307"/>
    </row>
    <row r="7" spans="1:10" s="104" customFormat="1" ht="15">
      <c r="A7" s="307" t="s">
        <v>131</v>
      </c>
      <c r="B7" s="307"/>
      <c r="C7" s="307"/>
      <c r="D7" s="307"/>
      <c r="E7" s="307"/>
      <c r="F7" s="307"/>
      <c r="G7" s="307"/>
      <c r="H7" s="307"/>
      <c r="I7" s="307"/>
      <c r="J7" s="307"/>
    </row>
    <row r="8" spans="1:10" s="104" customFormat="1" ht="15">
      <c r="A8" s="307" t="s">
        <v>227</v>
      </c>
      <c r="B8" s="307"/>
      <c r="C8" s="307"/>
      <c r="D8" s="307"/>
      <c r="E8" s="307"/>
      <c r="F8" s="307"/>
      <c r="G8" s="307"/>
      <c r="H8" s="307"/>
      <c r="I8" s="307"/>
      <c r="J8" s="307"/>
    </row>
    <row r="9" spans="1:10" s="104" customFormat="1" ht="15">
      <c r="A9" s="307" t="s">
        <v>132</v>
      </c>
      <c r="B9" s="307"/>
      <c r="C9" s="307"/>
      <c r="D9" s="307"/>
      <c r="E9" s="307"/>
      <c r="F9" s="307"/>
      <c r="G9" s="307"/>
      <c r="H9" s="307"/>
      <c r="I9" s="307"/>
      <c r="J9" s="307"/>
    </row>
    <row r="10" spans="1:10" s="104" customFormat="1" ht="15">
      <c r="A10" s="307" t="s">
        <v>426</v>
      </c>
      <c r="B10" s="307"/>
      <c r="C10" s="307"/>
      <c r="D10" s="307"/>
      <c r="E10" s="307"/>
      <c r="F10" s="307"/>
      <c r="G10" s="307"/>
      <c r="H10" s="307"/>
      <c r="I10" s="307"/>
      <c r="J10" s="307"/>
    </row>
    <row r="11" spans="1:10" s="104" customFormat="1" ht="15">
      <c r="A11" s="307" t="s">
        <v>133</v>
      </c>
      <c r="B11" s="307"/>
      <c r="C11" s="307"/>
      <c r="D11" s="307"/>
      <c r="E11" s="307"/>
      <c r="F11" s="307"/>
      <c r="G11" s="307"/>
      <c r="H11" s="307"/>
      <c r="I11" s="307"/>
      <c r="J11" s="307"/>
    </row>
    <row r="12" spans="1:10" s="104" customFormat="1" ht="15">
      <c r="A12" s="307" t="s">
        <v>446</v>
      </c>
      <c r="B12" s="307"/>
      <c r="C12" s="307"/>
      <c r="D12" s="307"/>
      <c r="E12" s="307"/>
      <c r="F12" s="307"/>
      <c r="G12" s="307"/>
      <c r="H12" s="307"/>
      <c r="I12" s="307"/>
      <c r="J12" s="307"/>
    </row>
    <row r="13" spans="1:10" s="104" customFormat="1" ht="15">
      <c r="A13" s="98"/>
      <c r="B13" s="98"/>
      <c r="C13" s="98"/>
      <c r="D13" s="98"/>
      <c r="E13" s="98"/>
      <c r="F13" s="98"/>
      <c r="G13" s="98"/>
    </row>
    <row r="14" spans="1:10" s="104" customFormat="1" ht="15">
      <c r="A14" s="303" t="s">
        <v>174</v>
      </c>
      <c r="B14" s="303"/>
      <c r="C14" s="303"/>
      <c r="D14" s="303"/>
      <c r="E14" s="303"/>
      <c r="F14" s="303"/>
      <c r="G14" s="303"/>
      <c r="H14" s="303"/>
      <c r="I14" s="303"/>
      <c r="J14" s="303"/>
    </row>
    <row r="15" spans="1:10" s="104" customFormat="1" ht="32.450000000000003" customHeight="1">
      <c r="A15" s="355" t="s">
        <v>228</v>
      </c>
      <c r="B15" s="355"/>
      <c r="C15" s="355"/>
      <c r="D15" s="355"/>
      <c r="E15" s="355"/>
      <c r="F15" s="355"/>
      <c r="G15" s="355"/>
      <c r="H15" s="355"/>
      <c r="I15" s="355"/>
      <c r="J15" s="355"/>
    </row>
    <row r="16" spans="1:10" s="104" customFormat="1" ht="15" customHeight="1">
      <c r="A16" s="360" t="s">
        <v>229</v>
      </c>
      <c r="B16" s="360"/>
      <c r="C16" s="360"/>
      <c r="D16" s="360"/>
      <c r="E16" s="360"/>
      <c r="F16" s="360"/>
      <c r="G16" s="360"/>
      <c r="H16" s="360"/>
      <c r="I16" s="360"/>
      <c r="J16" s="360"/>
    </row>
    <row r="17" spans="1:10" s="104" customFormat="1" ht="15" customHeight="1">
      <c r="A17" s="360" t="s">
        <v>447</v>
      </c>
      <c r="B17" s="360"/>
      <c r="C17" s="360"/>
      <c r="D17" s="360"/>
      <c r="E17" s="360"/>
      <c r="F17" s="360"/>
      <c r="G17" s="360"/>
      <c r="H17" s="360"/>
      <c r="I17" s="360"/>
      <c r="J17" s="360"/>
    </row>
    <row r="18" spans="1:10" s="104" customFormat="1" ht="15">
      <c r="A18" s="321"/>
      <c r="B18" s="308"/>
      <c r="C18" s="308"/>
      <c r="D18" s="308"/>
      <c r="E18" s="308"/>
      <c r="F18" s="308"/>
      <c r="G18" s="308"/>
    </row>
    <row r="19" spans="1:10" s="104" customFormat="1" ht="15">
      <c r="A19" s="307" t="s">
        <v>134</v>
      </c>
      <c r="B19" s="307"/>
      <c r="C19" s="307"/>
      <c r="D19" s="307"/>
      <c r="E19" s="307"/>
      <c r="F19" s="307"/>
      <c r="G19" s="307"/>
      <c r="H19" s="307"/>
      <c r="I19" s="307"/>
      <c r="J19" s="307"/>
    </row>
    <row r="20" spans="1:10" s="104" customFormat="1" ht="15">
      <c r="A20" s="100"/>
    </row>
    <row r="21" spans="1:10" s="104" customFormat="1" ht="18" customHeight="1">
      <c r="A21" s="340" t="s">
        <v>231</v>
      </c>
      <c r="B21" s="340"/>
      <c r="C21" s="340"/>
      <c r="D21" s="340"/>
      <c r="E21" s="340"/>
      <c r="F21" s="340"/>
      <c r="G21" s="340"/>
      <c r="H21" s="340"/>
      <c r="I21" s="340"/>
      <c r="J21" s="340"/>
    </row>
    <row r="22" spans="1:10" s="104" customFormat="1" ht="15">
      <c r="A22" s="340" t="s">
        <v>178</v>
      </c>
      <c r="B22" s="340"/>
      <c r="C22" s="340"/>
      <c r="D22" s="340"/>
      <c r="E22" s="340"/>
      <c r="F22" s="340"/>
      <c r="G22" s="340"/>
      <c r="H22" s="340"/>
      <c r="I22" s="340"/>
      <c r="J22" s="340"/>
    </row>
    <row r="23" spans="1:10" s="104" customFormat="1" ht="15.75" thickBot="1">
      <c r="A23" s="105"/>
      <c r="B23" s="106"/>
      <c r="C23" s="106"/>
      <c r="D23" s="106"/>
      <c r="E23" s="106"/>
      <c r="F23" s="106"/>
      <c r="G23" s="106"/>
      <c r="H23" s="106"/>
      <c r="I23" s="106"/>
    </row>
    <row r="24" spans="1:10" s="104" customFormat="1" ht="31.15" customHeight="1" thickBot="1">
      <c r="A24" s="107" t="s">
        <v>84</v>
      </c>
      <c r="B24" s="357" t="s">
        <v>179</v>
      </c>
      <c r="C24" s="358"/>
      <c r="D24" s="359"/>
      <c r="E24" s="357" t="s">
        <v>180</v>
      </c>
      <c r="F24" s="359"/>
      <c r="G24" s="357" t="s">
        <v>181</v>
      </c>
      <c r="H24" s="359"/>
      <c r="I24" s="357" t="s">
        <v>176</v>
      </c>
      <c r="J24" s="359"/>
    </row>
    <row r="25" spans="1:10" s="104" customFormat="1" ht="15" customHeight="1" thickBot="1">
      <c r="A25" s="107">
        <v>1</v>
      </c>
      <c r="B25" s="357">
        <v>2</v>
      </c>
      <c r="C25" s="358"/>
      <c r="D25" s="359"/>
      <c r="E25" s="357">
        <v>3</v>
      </c>
      <c r="F25" s="359"/>
      <c r="G25" s="357">
        <v>4</v>
      </c>
      <c r="H25" s="359"/>
      <c r="I25" s="357">
        <v>5</v>
      </c>
      <c r="J25" s="359"/>
    </row>
    <row r="26" spans="1:10" s="104" customFormat="1" ht="15" customHeight="1" thickBot="1">
      <c r="A26" s="108">
        <v>1</v>
      </c>
      <c r="B26" s="363" t="s">
        <v>247</v>
      </c>
      <c r="C26" s="364"/>
      <c r="D26" s="365"/>
      <c r="E26" s="347">
        <v>21</v>
      </c>
      <c r="F26" s="349"/>
      <c r="G26" s="361"/>
      <c r="H26" s="362"/>
      <c r="I26" s="361"/>
      <c r="J26" s="362"/>
    </row>
    <row r="27" spans="1:10" s="104" customFormat="1" ht="28.5" customHeight="1" thickBot="1">
      <c r="A27" s="108">
        <v>2</v>
      </c>
      <c r="B27" s="363" t="s">
        <v>374</v>
      </c>
      <c r="C27" s="364"/>
      <c r="D27" s="365"/>
      <c r="E27" s="347">
        <v>3</v>
      </c>
      <c r="F27" s="349"/>
      <c r="G27" s="361"/>
      <c r="H27" s="362"/>
      <c r="I27" s="361"/>
      <c r="J27" s="362"/>
    </row>
    <row r="28" spans="1:10" s="104" customFormat="1" ht="27.75" customHeight="1" thickBot="1">
      <c r="A28" s="108">
        <v>3</v>
      </c>
      <c r="B28" s="363" t="s">
        <v>375</v>
      </c>
      <c r="C28" s="364"/>
      <c r="D28" s="365"/>
      <c r="E28" s="347">
        <v>62</v>
      </c>
      <c r="F28" s="349"/>
      <c r="G28" s="361"/>
      <c r="H28" s="362"/>
      <c r="I28" s="361"/>
      <c r="J28" s="362"/>
    </row>
    <row r="29" spans="1:10" s="104" customFormat="1" ht="30.75" customHeight="1" thickBot="1">
      <c r="A29" s="108">
        <v>4</v>
      </c>
      <c r="B29" s="363" t="s">
        <v>248</v>
      </c>
      <c r="C29" s="364"/>
      <c r="D29" s="365"/>
      <c r="E29" s="347">
        <v>66</v>
      </c>
      <c r="F29" s="349"/>
      <c r="G29" s="361"/>
      <c r="H29" s="362"/>
      <c r="I29" s="361"/>
      <c r="J29" s="362"/>
    </row>
    <row r="30" spans="1:10" s="104" customFormat="1" ht="28.9" customHeight="1" thickBot="1">
      <c r="A30" s="108">
        <v>5</v>
      </c>
      <c r="B30" s="363" t="s">
        <v>249</v>
      </c>
      <c r="C30" s="364"/>
      <c r="D30" s="365"/>
      <c r="E30" s="347">
        <v>8</v>
      </c>
      <c r="F30" s="349"/>
      <c r="G30" s="361"/>
      <c r="H30" s="362"/>
      <c r="I30" s="361"/>
      <c r="J30" s="362"/>
    </row>
    <row r="31" spans="1:10" s="104" customFormat="1" ht="31.5" customHeight="1" thickBot="1">
      <c r="A31" s="108">
        <v>6</v>
      </c>
      <c r="B31" s="363" t="s">
        <v>250</v>
      </c>
      <c r="C31" s="364"/>
      <c r="D31" s="365"/>
      <c r="E31" s="347">
        <v>120</v>
      </c>
      <c r="F31" s="349"/>
      <c r="G31" s="361"/>
      <c r="H31" s="362"/>
      <c r="I31" s="361"/>
      <c r="J31" s="362"/>
    </row>
    <row r="32" spans="1:10" s="104" customFormat="1" ht="19.5" customHeight="1" thickBot="1">
      <c r="A32" s="108">
        <v>7</v>
      </c>
      <c r="B32" s="363" t="s">
        <v>251</v>
      </c>
      <c r="C32" s="364"/>
      <c r="D32" s="365"/>
      <c r="E32" s="347">
        <v>50</v>
      </c>
      <c r="F32" s="349"/>
      <c r="G32" s="361"/>
      <c r="H32" s="362"/>
      <c r="I32" s="361"/>
      <c r="J32" s="362"/>
    </row>
    <row r="33" spans="1:10" s="104" customFormat="1" ht="15" customHeight="1" thickBot="1">
      <c r="A33" s="108"/>
      <c r="B33" s="357" t="s">
        <v>177</v>
      </c>
      <c r="C33" s="358"/>
      <c r="D33" s="359"/>
      <c r="E33" s="366" t="s">
        <v>66</v>
      </c>
      <c r="F33" s="362"/>
      <c r="G33" s="366" t="s">
        <v>66</v>
      </c>
      <c r="H33" s="362"/>
      <c r="I33" s="366"/>
      <c r="J33" s="362"/>
    </row>
    <row r="34" spans="1:10" s="104" customFormat="1" ht="15">
      <c r="A34" s="105"/>
      <c r="B34" s="106"/>
      <c r="C34" s="106"/>
      <c r="D34" s="106"/>
      <c r="E34" s="106"/>
      <c r="F34" s="106"/>
      <c r="G34" s="106"/>
      <c r="H34" s="106"/>
      <c r="I34" s="106"/>
    </row>
    <row r="35" spans="1:10" s="104" customFormat="1" ht="15">
      <c r="A35" s="340" t="s">
        <v>232</v>
      </c>
      <c r="B35" s="340"/>
      <c r="C35" s="340"/>
      <c r="D35" s="340"/>
      <c r="E35" s="340"/>
      <c r="F35" s="340"/>
      <c r="G35" s="340"/>
      <c r="H35" s="340"/>
      <c r="I35" s="340"/>
      <c r="J35" s="340"/>
    </row>
    <row r="36" spans="1:10" s="104" customFormat="1" ht="15">
      <c r="A36" s="340" t="s">
        <v>182</v>
      </c>
      <c r="B36" s="340"/>
      <c r="C36" s="340"/>
      <c r="D36" s="340"/>
      <c r="E36" s="340"/>
      <c r="F36" s="340"/>
      <c r="G36" s="340"/>
      <c r="H36" s="340"/>
      <c r="I36" s="340"/>
      <c r="J36" s="340"/>
    </row>
    <row r="37" spans="1:10" s="104" customFormat="1" ht="15.75" thickBot="1">
      <c r="A37" s="105"/>
      <c r="B37" s="106"/>
      <c r="C37" s="106"/>
      <c r="D37" s="106"/>
      <c r="E37" s="106"/>
      <c r="F37" s="106"/>
      <c r="G37" s="106"/>
      <c r="H37" s="106"/>
      <c r="I37" s="106"/>
    </row>
    <row r="38" spans="1:10" s="104" customFormat="1" ht="55.9" customHeight="1" thickBot="1">
      <c r="A38" s="109" t="s">
        <v>84</v>
      </c>
      <c r="B38" s="110" t="s">
        <v>179</v>
      </c>
      <c r="C38" s="110" t="s">
        <v>183</v>
      </c>
      <c r="D38" s="352" t="s">
        <v>184</v>
      </c>
      <c r="E38" s="354"/>
      <c r="F38" s="352" t="s">
        <v>176</v>
      </c>
      <c r="G38" s="354"/>
      <c r="H38" s="106"/>
      <c r="I38" s="106"/>
    </row>
    <row r="39" spans="1:10" s="104" customFormat="1" ht="13.9" customHeight="1" thickBot="1">
      <c r="A39" s="111">
        <v>1</v>
      </c>
      <c r="B39" s="112">
        <v>2</v>
      </c>
      <c r="C39" s="112">
        <v>3</v>
      </c>
      <c r="D39" s="352">
        <v>4</v>
      </c>
      <c r="E39" s="354"/>
      <c r="F39" s="352">
        <v>5</v>
      </c>
      <c r="G39" s="354"/>
      <c r="H39" s="106"/>
      <c r="I39" s="106"/>
    </row>
    <row r="40" spans="1:10" s="104" customFormat="1" ht="30.6" customHeight="1" thickBot="1">
      <c r="A40" s="113">
        <v>1</v>
      </c>
      <c r="B40" s="114" t="s">
        <v>252</v>
      </c>
      <c r="C40" s="115"/>
      <c r="D40" s="367">
        <v>300</v>
      </c>
      <c r="E40" s="368"/>
      <c r="F40" s="366"/>
      <c r="G40" s="362"/>
      <c r="H40" s="106"/>
      <c r="I40" s="106"/>
    </row>
    <row r="41" spans="1:10" s="104" customFormat="1" ht="15.6" customHeight="1" thickBot="1">
      <c r="A41" s="113">
        <v>2</v>
      </c>
      <c r="B41" s="114" t="s">
        <v>376</v>
      </c>
      <c r="C41" s="115"/>
      <c r="D41" s="367"/>
      <c r="E41" s="368"/>
      <c r="F41" s="366"/>
      <c r="G41" s="362"/>
      <c r="H41" s="106"/>
      <c r="I41" s="106"/>
    </row>
    <row r="42" spans="1:10" s="104" customFormat="1" ht="15.6" customHeight="1" thickBot="1">
      <c r="A42" s="113">
        <v>3</v>
      </c>
      <c r="B42" s="114" t="s">
        <v>382</v>
      </c>
      <c r="C42" s="115"/>
      <c r="D42" s="367"/>
      <c r="E42" s="368"/>
      <c r="F42" s="366"/>
      <c r="G42" s="362"/>
      <c r="H42" s="106"/>
      <c r="I42" s="106"/>
    </row>
    <row r="43" spans="1:10" s="104" customFormat="1" ht="15" customHeight="1" thickBot="1">
      <c r="A43" s="113"/>
      <c r="B43" s="115" t="s">
        <v>177</v>
      </c>
      <c r="C43" s="115" t="s">
        <v>66</v>
      </c>
      <c r="D43" s="367" t="s">
        <v>66</v>
      </c>
      <c r="E43" s="368"/>
      <c r="F43" s="366">
        <v>635000</v>
      </c>
      <c r="G43" s="362"/>
      <c r="H43" s="106"/>
      <c r="I43" s="106"/>
    </row>
    <row r="44" spans="1:10" s="104" customFormat="1" ht="15">
      <c r="A44" s="105"/>
      <c r="B44" s="106"/>
      <c r="C44" s="106"/>
      <c r="D44" s="106"/>
      <c r="E44" s="106"/>
      <c r="F44" s="106"/>
      <c r="G44" s="106"/>
      <c r="H44" s="106"/>
      <c r="I44" s="106"/>
    </row>
    <row r="45" spans="1:10" s="103" customFormat="1" ht="19.5" customHeight="1">
      <c r="A45" s="340" t="s">
        <v>233</v>
      </c>
      <c r="B45" s="340"/>
      <c r="C45" s="340"/>
      <c r="D45" s="340"/>
      <c r="E45" s="340"/>
      <c r="F45" s="340"/>
      <c r="G45" s="340"/>
      <c r="H45" s="340"/>
      <c r="I45" s="340"/>
    </row>
    <row r="46" spans="1:10" s="103" customFormat="1" ht="14.25" customHeight="1">
      <c r="A46" s="340" t="s">
        <v>377</v>
      </c>
      <c r="B46" s="340"/>
      <c r="C46" s="340"/>
      <c r="D46" s="340"/>
      <c r="E46" s="340"/>
      <c r="F46" s="340"/>
      <c r="G46" s="340"/>
      <c r="H46" s="340"/>
      <c r="I46" s="340"/>
    </row>
    <row r="47" spans="1:10" s="103" customFormat="1" ht="13.5" thickBot="1">
      <c r="A47" s="102"/>
      <c r="B47" s="62"/>
      <c r="C47" s="62"/>
      <c r="D47" s="62"/>
      <c r="E47" s="62"/>
      <c r="F47" s="62"/>
      <c r="G47" s="62"/>
      <c r="H47" s="62"/>
      <c r="I47" s="62"/>
      <c r="J47" s="62"/>
    </row>
    <row r="48" spans="1:10" s="103" customFormat="1" ht="39" thickBot="1">
      <c r="A48" s="60" t="s">
        <v>84</v>
      </c>
      <c r="B48" s="61" t="s">
        <v>185</v>
      </c>
      <c r="C48" s="61" t="s">
        <v>186</v>
      </c>
      <c r="D48" s="61" t="s">
        <v>187</v>
      </c>
      <c r="E48" s="61" t="s">
        <v>176</v>
      </c>
      <c r="F48" s="62"/>
      <c r="G48" s="62"/>
      <c r="H48" s="62"/>
      <c r="I48" s="62"/>
      <c r="J48" s="62"/>
    </row>
    <row r="49" spans="1:10" s="103" customFormat="1" ht="13.5" thickBot="1">
      <c r="A49" s="63">
        <v>1</v>
      </c>
      <c r="B49" s="16">
        <v>2</v>
      </c>
      <c r="C49" s="16">
        <v>3</v>
      </c>
      <c r="D49" s="16">
        <v>4</v>
      </c>
      <c r="E49" s="16">
        <v>5</v>
      </c>
      <c r="F49" s="62"/>
      <c r="G49" s="62"/>
      <c r="H49" s="62"/>
      <c r="I49" s="62"/>
      <c r="J49" s="62"/>
    </row>
    <row r="50" spans="1:10" s="103" customFormat="1" ht="27.6" customHeight="1" thickBot="1">
      <c r="A50" s="63">
        <v>1</v>
      </c>
      <c r="B50" s="77" t="s">
        <v>378</v>
      </c>
      <c r="C50" s="116"/>
      <c r="D50" s="116"/>
      <c r="E50" s="116"/>
      <c r="F50" s="62"/>
      <c r="G50" s="62"/>
      <c r="H50" s="62"/>
      <c r="I50" s="62"/>
      <c r="J50" s="62"/>
    </row>
    <row r="51" spans="1:10" s="103" customFormat="1" ht="13.5" thickBot="1">
      <c r="A51" s="70"/>
      <c r="B51" s="16" t="s">
        <v>177</v>
      </c>
      <c r="C51" s="116" t="s">
        <v>66</v>
      </c>
      <c r="D51" s="116" t="s">
        <v>66</v>
      </c>
      <c r="E51" s="116">
        <f>SUM(E50)</f>
        <v>0</v>
      </c>
      <c r="F51" s="62"/>
      <c r="G51" s="62"/>
      <c r="H51" s="62"/>
      <c r="I51" s="62"/>
      <c r="J51" s="62"/>
    </row>
    <row r="52" spans="1:10" s="103" customFormat="1">
      <c r="A52" s="102"/>
      <c r="B52" s="62"/>
      <c r="C52" s="62"/>
      <c r="D52" s="62"/>
      <c r="E52" s="62"/>
      <c r="F52" s="62"/>
      <c r="G52" s="62"/>
      <c r="H52" s="62"/>
      <c r="I52" s="62"/>
      <c r="J52" s="62"/>
    </row>
    <row r="53" spans="1:10" s="104" customFormat="1" ht="15.6" customHeight="1">
      <c r="A53" s="340" t="s">
        <v>379</v>
      </c>
      <c r="B53" s="340"/>
      <c r="C53" s="340"/>
      <c r="D53" s="340"/>
      <c r="E53" s="340"/>
      <c r="F53" s="340"/>
      <c r="G53" s="340"/>
      <c r="H53" s="340"/>
      <c r="I53" s="340"/>
      <c r="J53" s="340"/>
    </row>
    <row r="54" spans="1:10" s="104" customFormat="1" ht="14.25" customHeight="1">
      <c r="A54" s="340" t="s">
        <v>380</v>
      </c>
      <c r="B54" s="340"/>
      <c r="C54" s="340"/>
      <c r="D54" s="340"/>
      <c r="E54" s="340"/>
      <c r="F54" s="340"/>
      <c r="G54" s="340"/>
      <c r="H54" s="340"/>
      <c r="I54" s="340"/>
      <c r="J54" s="340"/>
    </row>
    <row r="55" spans="1:10" s="104" customFormat="1" ht="15.75" thickBot="1">
      <c r="A55" s="105"/>
      <c r="B55" s="106"/>
      <c r="C55" s="106"/>
      <c r="D55" s="106"/>
      <c r="E55" s="106"/>
      <c r="F55" s="106"/>
      <c r="G55" s="106"/>
      <c r="H55" s="106"/>
      <c r="I55" s="106"/>
    </row>
    <row r="56" spans="1:10" s="104" customFormat="1" ht="15" customHeight="1" thickBot="1">
      <c r="A56" s="109" t="s">
        <v>84</v>
      </c>
      <c r="B56" s="352" t="s">
        <v>188</v>
      </c>
      <c r="C56" s="353"/>
      <c r="D56" s="354"/>
      <c r="E56" s="352" t="s">
        <v>189</v>
      </c>
      <c r="F56" s="354"/>
      <c r="G56" s="352" t="s">
        <v>190</v>
      </c>
      <c r="H56" s="354"/>
      <c r="I56" s="117"/>
      <c r="J56" s="117"/>
    </row>
    <row r="57" spans="1:10" s="104" customFormat="1" ht="15" customHeight="1" thickBot="1">
      <c r="A57" s="111">
        <v>1</v>
      </c>
      <c r="B57" s="352">
        <v>2</v>
      </c>
      <c r="C57" s="353"/>
      <c r="D57" s="354"/>
      <c r="E57" s="352">
        <v>3</v>
      </c>
      <c r="F57" s="354"/>
      <c r="G57" s="352">
        <v>4</v>
      </c>
      <c r="H57" s="354"/>
      <c r="I57" s="117"/>
      <c r="J57" s="117"/>
    </row>
    <row r="58" spans="1:10" s="104" customFormat="1" ht="15.75" thickBot="1">
      <c r="A58" s="111">
        <v>1</v>
      </c>
      <c r="B58" s="334"/>
      <c r="C58" s="335"/>
      <c r="D58" s="336"/>
      <c r="E58" s="333"/>
      <c r="F58" s="332"/>
      <c r="G58" s="329"/>
      <c r="H58" s="330"/>
      <c r="I58" s="117"/>
      <c r="J58" s="117"/>
    </row>
    <row r="59" spans="1:10" s="104" customFormat="1" ht="15.75" thickBot="1">
      <c r="A59" s="111">
        <v>2</v>
      </c>
      <c r="B59" s="334"/>
      <c r="C59" s="335"/>
      <c r="D59" s="336"/>
      <c r="E59" s="333"/>
      <c r="F59" s="332"/>
      <c r="G59" s="329"/>
      <c r="H59" s="330"/>
      <c r="I59" s="117"/>
      <c r="J59" s="117"/>
    </row>
    <row r="60" spans="1:10" s="104" customFormat="1" ht="15.75" thickBot="1">
      <c r="A60" s="111">
        <v>3</v>
      </c>
      <c r="B60" s="334"/>
      <c r="C60" s="335"/>
      <c r="D60" s="336"/>
      <c r="E60" s="333"/>
      <c r="F60" s="332"/>
      <c r="G60" s="329"/>
      <c r="H60" s="330"/>
      <c r="I60" s="117"/>
      <c r="J60" s="117"/>
    </row>
    <row r="61" spans="1:10" s="104" customFormat="1" ht="15.75" thickBot="1">
      <c r="A61" s="111">
        <v>4</v>
      </c>
      <c r="B61" s="334"/>
      <c r="C61" s="335"/>
      <c r="D61" s="336"/>
      <c r="E61" s="331"/>
      <c r="F61" s="332"/>
      <c r="G61" s="329"/>
      <c r="H61" s="330"/>
      <c r="I61" s="117"/>
      <c r="J61" s="117"/>
    </row>
    <row r="62" spans="1:10" s="104" customFormat="1" ht="15.75" thickBot="1">
      <c r="A62" s="111">
        <v>5</v>
      </c>
      <c r="B62" s="334"/>
      <c r="C62" s="335"/>
      <c r="D62" s="336"/>
      <c r="E62" s="331"/>
      <c r="F62" s="332"/>
      <c r="G62" s="329"/>
      <c r="H62" s="330"/>
      <c r="I62" s="117"/>
      <c r="J62" s="117"/>
    </row>
    <row r="63" spans="1:10" s="104" customFormat="1" ht="15.75" thickBot="1">
      <c r="A63" s="111">
        <v>6</v>
      </c>
      <c r="B63" s="334"/>
      <c r="C63" s="335"/>
      <c r="D63" s="336"/>
      <c r="E63" s="331"/>
      <c r="F63" s="332"/>
      <c r="G63" s="329"/>
      <c r="H63" s="330"/>
      <c r="I63" s="117"/>
      <c r="J63" s="117"/>
    </row>
    <row r="64" spans="1:10" s="104" customFormat="1" ht="15.75" thickBot="1">
      <c r="A64" s="111">
        <v>7</v>
      </c>
      <c r="B64" s="334"/>
      <c r="C64" s="335"/>
      <c r="D64" s="336"/>
      <c r="E64" s="331"/>
      <c r="F64" s="332"/>
      <c r="G64" s="329"/>
      <c r="H64" s="330"/>
      <c r="I64" s="117"/>
      <c r="J64" s="117"/>
    </row>
    <row r="65" spans="1:10" s="104" customFormat="1" ht="15.75" thickBot="1">
      <c r="A65" s="111">
        <v>8</v>
      </c>
      <c r="B65" s="334"/>
      <c r="C65" s="335"/>
      <c r="D65" s="336"/>
      <c r="E65" s="331"/>
      <c r="F65" s="332"/>
      <c r="G65" s="329"/>
      <c r="H65" s="330"/>
      <c r="I65" s="117"/>
      <c r="J65" s="117"/>
    </row>
    <row r="66" spans="1:10" s="104" customFormat="1" ht="15.75" thickBot="1">
      <c r="A66" s="111">
        <v>9</v>
      </c>
      <c r="B66" s="334"/>
      <c r="C66" s="335"/>
      <c r="D66" s="336"/>
      <c r="E66" s="331"/>
      <c r="F66" s="332"/>
      <c r="G66" s="329"/>
      <c r="H66" s="330"/>
      <c r="I66" s="117"/>
      <c r="J66" s="117"/>
    </row>
    <row r="67" spans="1:10" s="104" customFormat="1" ht="15.75" thickBot="1">
      <c r="A67" s="111">
        <v>10</v>
      </c>
      <c r="B67" s="334"/>
      <c r="C67" s="335"/>
      <c r="D67" s="336"/>
      <c r="E67" s="331"/>
      <c r="F67" s="332"/>
      <c r="G67" s="329"/>
      <c r="H67" s="330"/>
      <c r="I67" s="117"/>
      <c r="J67" s="117"/>
    </row>
    <row r="68" spans="1:10" s="104" customFormat="1" ht="15.75" thickBot="1">
      <c r="A68" s="111">
        <v>11</v>
      </c>
      <c r="B68" s="334"/>
      <c r="C68" s="335"/>
      <c r="D68" s="336"/>
      <c r="E68" s="331"/>
      <c r="F68" s="332"/>
      <c r="G68" s="329"/>
      <c r="H68" s="330"/>
      <c r="I68" s="117"/>
      <c r="J68" s="117"/>
    </row>
    <row r="69" spans="1:10" s="104" customFormat="1" ht="15.75" thickBot="1">
      <c r="A69" s="111">
        <v>12</v>
      </c>
      <c r="B69" s="334"/>
      <c r="C69" s="335"/>
      <c r="D69" s="336"/>
      <c r="E69" s="331"/>
      <c r="F69" s="332"/>
      <c r="G69" s="329"/>
      <c r="H69" s="330"/>
      <c r="I69" s="117"/>
      <c r="J69" s="117"/>
    </row>
    <row r="70" spans="1:10" s="104" customFormat="1" ht="15.75" thickBot="1">
      <c r="A70" s="111">
        <v>13</v>
      </c>
      <c r="B70" s="334"/>
      <c r="C70" s="335"/>
      <c r="D70" s="336"/>
      <c r="E70" s="331"/>
      <c r="F70" s="332"/>
      <c r="G70" s="329"/>
      <c r="H70" s="330"/>
      <c r="I70" s="117"/>
      <c r="J70" s="117"/>
    </row>
    <row r="71" spans="1:10" s="104" customFormat="1" ht="15.75" thickBot="1">
      <c r="A71" s="111">
        <v>14</v>
      </c>
      <c r="B71" s="334"/>
      <c r="C71" s="335"/>
      <c r="D71" s="336"/>
      <c r="E71" s="331"/>
      <c r="F71" s="332"/>
      <c r="G71" s="329"/>
      <c r="H71" s="330"/>
      <c r="I71" s="117"/>
      <c r="J71" s="117"/>
    </row>
    <row r="72" spans="1:10" s="104" customFormat="1" ht="15.75" thickBot="1">
      <c r="A72" s="111">
        <v>15</v>
      </c>
      <c r="B72" s="334"/>
      <c r="C72" s="335"/>
      <c r="D72" s="336"/>
      <c r="E72" s="331"/>
      <c r="F72" s="332"/>
      <c r="G72" s="329"/>
      <c r="H72" s="330"/>
      <c r="I72" s="117"/>
      <c r="J72" s="117"/>
    </row>
    <row r="73" spans="1:10" s="104" customFormat="1" ht="15.75" thickBot="1">
      <c r="A73" s="111">
        <v>16</v>
      </c>
      <c r="B73" s="334"/>
      <c r="C73" s="335"/>
      <c r="D73" s="336"/>
      <c r="E73" s="331"/>
      <c r="F73" s="332"/>
      <c r="G73" s="329"/>
      <c r="H73" s="330"/>
      <c r="I73" s="117"/>
      <c r="J73" s="117"/>
    </row>
    <row r="74" spans="1:10" s="104" customFormat="1" ht="15.75" thickBot="1">
      <c r="A74" s="111">
        <v>17</v>
      </c>
      <c r="B74" s="334"/>
      <c r="C74" s="335"/>
      <c r="D74" s="336"/>
      <c r="E74" s="331"/>
      <c r="F74" s="332"/>
      <c r="G74" s="329"/>
      <c r="H74" s="330"/>
      <c r="I74" s="117"/>
      <c r="J74" s="117"/>
    </row>
    <row r="75" spans="1:10" s="104" customFormat="1" ht="15.75" thickBot="1">
      <c r="A75" s="111">
        <v>18</v>
      </c>
      <c r="B75" s="334"/>
      <c r="C75" s="335"/>
      <c r="D75" s="336"/>
      <c r="E75" s="331"/>
      <c r="F75" s="332"/>
      <c r="G75" s="329"/>
      <c r="H75" s="330"/>
      <c r="I75" s="117"/>
      <c r="J75" s="117"/>
    </row>
    <row r="76" spans="1:10" s="104" customFormat="1" ht="15.75" thickBot="1">
      <c r="A76" s="111">
        <v>19</v>
      </c>
      <c r="B76" s="334"/>
      <c r="C76" s="335"/>
      <c r="D76" s="336"/>
      <c r="E76" s="331"/>
      <c r="F76" s="332"/>
      <c r="G76" s="329"/>
      <c r="H76" s="330"/>
      <c r="I76" s="117"/>
      <c r="J76" s="117"/>
    </row>
    <row r="77" spans="1:10" s="104" customFormat="1" ht="15.75" thickBot="1">
      <c r="A77" s="111">
        <v>20</v>
      </c>
      <c r="B77" s="334"/>
      <c r="C77" s="335"/>
      <c r="D77" s="336"/>
      <c r="E77" s="331"/>
      <c r="F77" s="332"/>
      <c r="G77" s="329"/>
      <c r="H77" s="330"/>
      <c r="I77" s="117"/>
      <c r="J77" s="117"/>
    </row>
    <row r="78" spans="1:10" s="104" customFormat="1" ht="15.75" thickBot="1">
      <c r="A78" s="111">
        <v>21</v>
      </c>
      <c r="B78" s="334"/>
      <c r="C78" s="335"/>
      <c r="D78" s="336"/>
      <c r="E78" s="331"/>
      <c r="F78" s="332"/>
      <c r="G78" s="329"/>
      <c r="H78" s="330"/>
      <c r="I78" s="117"/>
      <c r="J78" s="117"/>
    </row>
    <row r="79" spans="1:10" s="104" customFormat="1" ht="15.75" thickBot="1">
      <c r="A79" s="111">
        <v>22</v>
      </c>
      <c r="B79" s="334"/>
      <c r="C79" s="335"/>
      <c r="D79" s="336"/>
      <c r="E79" s="331"/>
      <c r="F79" s="332"/>
      <c r="G79" s="329"/>
      <c r="H79" s="330"/>
      <c r="I79" s="117"/>
      <c r="J79" s="117"/>
    </row>
    <row r="80" spans="1:10" s="104" customFormat="1" ht="15.75" thickBot="1">
      <c r="A80" s="111">
        <v>23</v>
      </c>
      <c r="B80" s="334"/>
      <c r="C80" s="335"/>
      <c r="D80" s="336"/>
      <c r="E80" s="331"/>
      <c r="F80" s="332"/>
      <c r="G80" s="329"/>
      <c r="H80" s="330"/>
      <c r="I80" s="117"/>
      <c r="J80" s="117"/>
    </row>
    <row r="81" spans="1:11" s="104" customFormat="1" ht="15.75" thickBot="1">
      <c r="A81" s="111"/>
      <c r="B81" s="147"/>
      <c r="C81" s="148"/>
      <c r="D81" s="149"/>
      <c r="E81" s="331"/>
      <c r="F81" s="332"/>
      <c r="G81" s="329"/>
      <c r="H81" s="330"/>
      <c r="I81" s="117"/>
      <c r="J81" s="117"/>
    </row>
    <row r="82" spans="1:11" s="104" customFormat="1" ht="15.75" thickBot="1">
      <c r="A82" s="111"/>
      <c r="B82" s="147"/>
      <c r="C82" s="148"/>
      <c r="D82" s="149"/>
      <c r="E82" s="331"/>
      <c r="F82" s="332"/>
      <c r="G82" s="329"/>
      <c r="H82" s="330"/>
      <c r="I82" s="117"/>
      <c r="J82" s="117"/>
    </row>
    <row r="83" spans="1:11" s="104" customFormat="1" ht="15.75" thickBot="1">
      <c r="A83" s="111"/>
      <c r="B83" s="147"/>
      <c r="C83" s="148"/>
      <c r="D83" s="149"/>
      <c r="E83" s="331"/>
      <c r="F83" s="332"/>
      <c r="G83" s="329"/>
      <c r="H83" s="330"/>
      <c r="I83" s="117"/>
      <c r="J83" s="117"/>
    </row>
    <row r="84" spans="1:11" s="104" customFormat="1" ht="15.75" thickBot="1">
      <c r="A84" s="111"/>
      <c r="B84" s="147"/>
      <c r="C84" s="148"/>
      <c r="D84" s="149"/>
      <c r="E84" s="331"/>
      <c r="F84" s="332"/>
      <c r="G84" s="329"/>
      <c r="H84" s="330"/>
      <c r="I84" s="117"/>
      <c r="J84" s="117"/>
    </row>
    <row r="85" spans="1:11" s="104" customFormat="1" ht="15.75" thickBot="1">
      <c r="A85" s="111"/>
      <c r="B85" s="147"/>
      <c r="C85" s="148"/>
      <c r="D85" s="149"/>
      <c r="E85" s="331"/>
      <c r="F85" s="332"/>
      <c r="G85" s="329"/>
      <c r="H85" s="330"/>
      <c r="I85" s="117"/>
      <c r="J85" s="117"/>
    </row>
    <row r="86" spans="1:11" s="104" customFormat="1" ht="15.75" thickBot="1">
      <c r="A86" s="111"/>
      <c r="B86" s="147"/>
      <c r="C86" s="148"/>
      <c r="D86" s="149"/>
      <c r="E86" s="333"/>
      <c r="F86" s="332"/>
      <c r="G86" s="329"/>
      <c r="H86" s="330"/>
      <c r="I86" s="117"/>
      <c r="J86" s="117"/>
    </row>
    <row r="87" spans="1:11" s="104" customFormat="1" ht="15.75" thickBot="1">
      <c r="A87" s="113"/>
      <c r="B87" s="352" t="s">
        <v>177</v>
      </c>
      <c r="C87" s="353" t="s">
        <v>66</v>
      </c>
      <c r="D87" s="354" t="e">
        <f>SUM(#REF!)</f>
        <v>#REF!</v>
      </c>
      <c r="E87" s="352"/>
      <c r="F87" s="354" t="s">
        <v>66</v>
      </c>
      <c r="G87" s="329">
        <f>SUM(G58:H86)</f>
        <v>0</v>
      </c>
      <c r="H87" s="330" t="e">
        <f>SUM(#REF!)</f>
        <v>#REF!</v>
      </c>
      <c r="I87" s="118"/>
      <c r="J87" s="118"/>
    </row>
    <row r="88" spans="1:11" s="104" customFormat="1" ht="15">
      <c r="A88" s="105"/>
      <c r="B88" s="106"/>
      <c r="C88" s="106"/>
      <c r="D88" s="106"/>
      <c r="E88" s="106"/>
      <c r="F88" s="106"/>
      <c r="G88" s="106"/>
      <c r="H88" s="106"/>
      <c r="I88" s="106"/>
    </row>
    <row r="89" spans="1:11" s="104" customFormat="1" ht="17.25" customHeight="1">
      <c r="A89" s="340" t="s">
        <v>381</v>
      </c>
      <c r="B89" s="340"/>
      <c r="C89" s="340"/>
      <c r="D89" s="340"/>
      <c r="E89" s="340"/>
      <c r="F89" s="340"/>
      <c r="G89" s="340"/>
      <c r="H89" s="340"/>
      <c r="I89" s="340"/>
      <c r="J89" s="340"/>
    </row>
    <row r="90" spans="1:11" s="104" customFormat="1" ht="14.25" customHeight="1" thickBot="1">
      <c r="A90" s="119"/>
      <c r="B90" s="119"/>
      <c r="C90" s="119"/>
      <c r="D90" s="119"/>
      <c r="E90" s="119"/>
      <c r="F90" s="119"/>
      <c r="G90" s="119"/>
      <c r="H90" s="119"/>
      <c r="I90" s="119"/>
      <c r="J90" s="119"/>
    </row>
    <row r="91" spans="1:11" ht="30" customHeight="1" thickBot="1">
      <c r="A91" s="337" t="s">
        <v>84</v>
      </c>
      <c r="B91" s="337" t="s">
        <v>191</v>
      </c>
      <c r="C91" s="337" t="s">
        <v>192</v>
      </c>
      <c r="D91" s="347" t="s">
        <v>193</v>
      </c>
      <c r="E91" s="348"/>
      <c r="F91" s="348"/>
      <c r="G91" s="349"/>
      <c r="H91" s="337" t="s">
        <v>194</v>
      </c>
      <c r="I91" s="337" t="s">
        <v>195</v>
      </c>
      <c r="J91" s="337" t="s">
        <v>196</v>
      </c>
      <c r="K91" s="62"/>
    </row>
    <row r="92" spans="1:11" ht="13.5" thickBot="1">
      <c r="A92" s="338"/>
      <c r="B92" s="338"/>
      <c r="C92" s="338"/>
      <c r="D92" s="337" t="s">
        <v>144</v>
      </c>
      <c r="E92" s="347" t="s">
        <v>28</v>
      </c>
      <c r="F92" s="348"/>
      <c r="G92" s="349"/>
      <c r="H92" s="338"/>
      <c r="I92" s="338"/>
      <c r="J92" s="338"/>
      <c r="K92" s="62"/>
    </row>
    <row r="93" spans="1:11" ht="64.5" thickBot="1">
      <c r="A93" s="339"/>
      <c r="B93" s="339"/>
      <c r="C93" s="339"/>
      <c r="D93" s="339"/>
      <c r="E93" s="16" t="s">
        <v>197</v>
      </c>
      <c r="F93" s="16" t="s">
        <v>198</v>
      </c>
      <c r="G93" s="16" t="s">
        <v>199</v>
      </c>
      <c r="H93" s="339"/>
      <c r="I93" s="339"/>
      <c r="J93" s="339"/>
      <c r="K93" s="62"/>
    </row>
    <row r="94" spans="1:11" ht="13.5" thickBot="1">
      <c r="A94" s="63">
        <v>1</v>
      </c>
      <c r="B94" s="16">
        <v>2</v>
      </c>
      <c r="C94" s="16">
        <v>3</v>
      </c>
      <c r="D94" s="16">
        <v>4</v>
      </c>
      <c r="E94" s="16">
        <v>5</v>
      </c>
      <c r="F94" s="16">
        <v>6</v>
      </c>
      <c r="G94" s="16">
        <v>7</v>
      </c>
      <c r="H94" s="16">
        <v>8</v>
      </c>
      <c r="I94" s="16">
        <v>9</v>
      </c>
      <c r="J94" s="16">
        <v>10</v>
      </c>
      <c r="K94" s="62"/>
    </row>
    <row r="95" spans="1:11" ht="26.25" thickBot="1">
      <c r="A95" s="63">
        <v>1</v>
      </c>
      <c r="B95" s="77" t="s">
        <v>253</v>
      </c>
      <c r="C95" s="69">
        <v>3</v>
      </c>
      <c r="D95" s="69">
        <v>23798.080000000002</v>
      </c>
      <c r="E95" s="69">
        <v>19716</v>
      </c>
      <c r="F95" s="69"/>
      <c r="G95" s="69">
        <v>4082.08</v>
      </c>
      <c r="H95" s="69"/>
      <c r="I95" s="69">
        <v>1</v>
      </c>
      <c r="J95" s="69">
        <v>856730.88</v>
      </c>
      <c r="K95" s="62"/>
    </row>
    <row r="96" spans="1:11" ht="16.149999999999999" customHeight="1" thickBot="1">
      <c r="A96" s="63">
        <v>2</v>
      </c>
      <c r="B96" s="77" t="s">
        <v>254</v>
      </c>
      <c r="C96" s="69">
        <v>24.38</v>
      </c>
      <c r="D96" s="69">
        <v>18979.38</v>
      </c>
      <c r="E96" s="69">
        <v>14057.67</v>
      </c>
      <c r="F96" s="69">
        <v>2637.33</v>
      </c>
      <c r="G96" s="69">
        <v>2284.39</v>
      </c>
      <c r="H96" s="69"/>
      <c r="I96" s="69">
        <v>1</v>
      </c>
      <c r="J96" s="69">
        <v>5552607.5999999996</v>
      </c>
      <c r="K96" s="141"/>
    </row>
    <row r="97" spans="1:11" ht="30.6" customHeight="1" thickBot="1">
      <c r="A97" s="142">
        <v>3</v>
      </c>
      <c r="B97" s="143" t="s">
        <v>255</v>
      </c>
      <c r="C97" s="69">
        <v>2</v>
      </c>
      <c r="D97" s="69">
        <v>12133.94</v>
      </c>
      <c r="E97" s="69">
        <v>7643.75</v>
      </c>
      <c r="F97" s="69"/>
      <c r="G97" s="69">
        <v>4490.1899999999996</v>
      </c>
      <c r="H97" s="69"/>
      <c r="I97" s="69">
        <v>1</v>
      </c>
      <c r="J97" s="69">
        <v>291214.44</v>
      </c>
      <c r="K97" s="62"/>
    </row>
    <row r="98" spans="1:11" ht="39" thickBot="1">
      <c r="A98" s="60">
        <v>4</v>
      </c>
      <c r="B98" s="144" t="s">
        <v>256</v>
      </c>
      <c r="C98" s="69">
        <v>7.5</v>
      </c>
      <c r="D98" s="69">
        <v>12135.27</v>
      </c>
      <c r="E98" s="69">
        <v>6977.5</v>
      </c>
      <c r="F98" s="69">
        <v>339.39</v>
      </c>
      <c r="G98" s="69">
        <v>4818.38</v>
      </c>
      <c r="H98" s="69"/>
      <c r="I98" s="69">
        <v>1</v>
      </c>
      <c r="J98" s="69">
        <v>1092174.24</v>
      </c>
      <c r="K98" s="62"/>
    </row>
    <row r="99" spans="1:11" ht="13.5" thickBot="1">
      <c r="A99" s="60">
        <v>5</v>
      </c>
      <c r="B99" s="144" t="s">
        <v>257</v>
      </c>
      <c r="C99" s="69">
        <v>4.2</v>
      </c>
      <c r="D99" s="69">
        <v>15658.6</v>
      </c>
      <c r="E99" s="69">
        <v>9318.26</v>
      </c>
      <c r="F99" s="69"/>
      <c r="G99" s="69">
        <v>6340.33</v>
      </c>
      <c r="H99" s="69"/>
      <c r="I99" s="69">
        <v>1</v>
      </c>
      <c r="J99" s="69">
        <v>789193.2</v>
      </c>
      <c r="K99" s="141"/>
    </row>
    <row r="100" spans="1:11" ht="13.5" thickBot="1">
      <c r="A100" s="350" t="s">
        <v>177</v>
      </c>
      <c r="B100" s="351"/>
      <c r="C100" s="69" t="s">
        <v>66</v>
      </c>
      <c r="D100" s="69" t="s">
        <v>66</v>
      </c>
      <c r="E100" s="69" t="s">
        <v>66</v>
      </c>
      <c r="F100" s="69" t="s">
        <v>66</v>
      </c>
      <c r="G100" s="69" t="s">
        <v>66</v>
      </c>
      <c r="H100" s="69" t="s">
        <v>66</v>
      </c>
      <c r="I100" s="69" t="s">
        <v>66</v>
      </c>
      <c r="J100" s="69">
        <f>SUM(J95:J99)</f>
        <v>8581920.3599999994</v>
      </c>
      <c r="K100" s="62"/>
    </row>
    <row r="101" spans="1:11" s="104" customFormat="1" ht="14.45" customHeight="1">
      <c r="A101" s="121" t="s">
        <v>383</v>
      </c>
      <c r="B101" s="121"/>
      <c r="C101" s="121"/>
      <c r="D101" s="106"/>
      <c r="E101" s="122">
        <f>I101/J100*100</f>
        <v>137.18996851655706</v>
      </c>
      <c r="F101" s="106" t="s">
        <v>384</v>
      </c>
      <c r="G101" s="106"/>
      <c r="H101" s="106"/>
      <c r="I101" s="145">
        <f>'2025'!D32</f>
        <v>11773533.84</v>
      </c>
      <c r="J101" s="106" t="s">
        <v>385</v>
      </c>
      <c r="K101" s="106"/>
    </row>
    <row r="102" spans="1:11" s="104" customFormat="1" ht="15">
      <c r="A102" s="105"/>
      <c r="B102" s="106"/>
      <c r="C102" s="106"/>
      <c r="D102" s="106"/>
      <c r="E102" s="106"/>
      <c r="F102" s="106"/>
      <c r="G102" s="106"/>
      <c r="H102" s="106"/>
      <c r="I102" s="106"/>
    </row>
    <row r="103" spans="1:11" s="104" customFormat="1" ht="15">
      <c r="A103" s="340" t="s">
        <v>234</v>
      </c>
      <c r="B103" s="340"/>
      <c r="C103" s="340"/>
      <c r="D103" s="340"/>
      <c r="E103" s="340"/>
      <c r="F103" s="340"/>
      <c r="G103" s="340"/>
      <c r="H103" s="340"/>
      <c r="I103" s="340"/>
      <c r="J103" s="340"/>
    </row>
    <row r="104" spans="1:11" s="104" customFormat="1" ht="15">
      <c r="A104" s="340" t="s">
        <v>201</v>
      </c>
      <c r="B104" s="340"/>
      <c r="C104" s="340"/>
      <c r="D104" s="340"/>
      <c r="E104" s="340"/>
      <c r="F104" s="340"/>
      <c r="G104" s="340"/>
      <c r="H104" s="340"/>
      <c r="I104" s="340"/>
      <c r="J104" s="340"/>
    </row>
    <row r="105" spans="1:11" s="104" customFormat="1" ht="15">
      <c r="A105" s="340" t="s">
        <v>386</v>
      </c>
      <c r="B105" s="340"/>
      <c r="C105" s="340"/>
      <c r="D105" s="340"/>
      <c r="E105" s="340"/>
      <c r="F105" s="340"/>
      <c r="G105" s="340"/>
      <c r="H105" s="340"/>
      <c r="I105" s="340"/>
      <c r="J105" s="340"/>
    </row>
    <row r="106" spans="1:11" s="104" customFormat="1" ht="15.75" thickBot="1">
      <c r="A106" s="120"/>
      <c r="B106" s="120"/>
      <c r="C106" s="120"/>
      <c r="D106" s="120"/>
      <c r="E106" s="120"/>
      <c r="F106" s="120"/>
      <c r="G106" s="106"/>
      <c r="H106" s="106"/>
      <c r="I106" s="106"/>
    </row>
    <row r="107" spans="1:11" s="104" customFormat="1" ht="65.25" customHeight="1" thickBot="1">
      <c r="A107" s="109" t="s">
        <v>84</v>
      </c>
      <c r="B107" s="352" t="s">
        <v>202</v>
      </c>
      <c r="C107" s="353"/>
      <c r="D107" s="354"/>
      <c r="E107" s="352" t="s">
        <v>203</v>
      </c>
      <c r="F107" s="354"/>
      <c r="G107" s="352" t="s">
        <v>204</v>
      </c>
      <c r="H107" s="354"/>
      <c r="I107" s="106"/>
    </row>
    <row r="108" spans="1:11" s="104" customFormat="1" ht="15.75" thickBot="1">
      <c r="A108" s="111">
        <v>1</v>
      </c>
      <c r="B108" s="352">
        <v>2</v>
      </c>
      <c r="C108" s="353"/>
      <c r="D108" s="354"/>
      <c r="E108" s="352">
        <v>3</v>
      </c>
      <c r="F108" s="354"/>
      <c r="G108" s="352">
        <v>4</v>
      </c>
      <c r="H108" s="354"/>
      <c r="I108" s="106"/>
    </row>
    <row r="109" spans="1:11" s="104" customFormat="1" ht="30.6" customHeight="1" thickBot="1">
      <c r="A109" s="111">
        <v>1</v>
      </c>
      <c r="B109" s="341" t="s">
        <v>387</v>
      </c>
      <c r="C109" s="342"/>
      <c r="D109" s="343"/>
      <c r="E109" s="344">
        <f>I101</f>
        <v>11773533.84</v>
      </c>
      <c r="F109" s="345"/>
      <c r="G109" s="344">
        <f>E109*22%-98.6</f>
        <v>2590078.8448000001</v>
      </c>
      <c r="H109" s="345"/>
      <c r="I109" s="106"/>
      <c r="J109" s="346"/>
      <c r="K109" s="346"/>
    </row>
    <row r="110" spans="1:11" s="104" customFormat="1" ht="30" customHeight="1" thickBot="1">
      <c r="A110" s="111">
        <v>2</v>
      </c>
      <c r="B110" s="341" t="s">
        <v>388</v>
      </c>
      <c r="C110" s="342"/>
      <c r="D110" s="343"/>
      <c r="E110" s="344">
        <f>E109</f>
        <v>11773533.84</v>
      </c>
      <c r="F110" s="345"/>
      <c r="G110" s="344">
        <f>E110*2.9%</f>
        <v>341432.48135999998</v>
      </c>
      <c r="H110" s="345"/>
      <c r="I110" s="106"/>
      <c r="J110" s="346"/>
      <c r="K110" s="346"/>
    </row>
    <row r="111" spans="1:11" s="104" customFormat="1" ht="29.45" customHeight="1" thickBot="1">
      <c r="A111" s="111">
        <v>3</v>
      </c>
      <c r="B111" s="341" t="s">
        <v>389</v>
      </c>
      <c r="C111" s="342"/>
      <c r="D111" s="343"/>
      <c r="E111" s="344">
        <f>E109</f>
        <v>11773533.84</v>
      </c>
      <c r="F111" s="345"/>
      <c r="G111" s="344">
        <f>E111*0.2%</f>
        <v>23547.06768</v>
      </c>
      <c r="H111" s="345"/>
      <c r="I111" s="106"/>
      <c r="J111" s="346"/>
      <c r="K111" s="346"/>
    </row>
    <row r="112" spans="1:11" s="104" customFormat="1" ht="30" customHeight="1" thickBot="1">
      <c r="A112" s="111">
        <v>4</v>
      </c>
      <c r="B112" s="341" t="s">
        <v>390</v>
      </c>
      <c r="C112" s="342"/>
      <c r="D112" s="343"/>
      <c r="E112" s="344">
        <f>E109</f>
        <v>11773533.84</v>
      </c>
      <c r="F112" s="345"/>
      <c r="G112" s="344">
        <f>E112*5.1%</f>
        <v>600450.22583999997</v>
      </c>
      <c r="H112" s="345"/>
      <c r="I112" s="106"/>
      <c r="J112" s="346"/>
      <c r="K112" s="346"/>
    </row>
    <row r="113" spans="1:10" s="104" customFormat="1" ht="15.75" thickBot="1">
      <c r="A113" s="123"/>
      <c r="B113" s="352" t="s">
        <v>177</v>
      </c>
      <c r="C113" s="353"/>
      <c r="D113" s="354"/>
      <c r="E113" s="352" t="s">
        <v>66</v>
      </c>
      <c r="F113" s="354"/>
      <c r="G113" s="344">
        <f>'2025'!D35</f>
        <v>3555440</v>
      </c>
      <c r="H113" s="345"/>
      <c r="I113" s="106"/>
    </row>
    <row r="114" spans="1:10" s="104" customFormat="1" ht="15">
      <c r="A114" s="103"/>
      <c r="B114" s="103"/>
      <c r="C114" s="103"/>
      <c r="D114" s="103"/>
      <c r="E114" s="103"/>
      <c r="F114" s="103"/>
      <c r="G114" s="103"/>
      <c r="H114" s="103"/>
      <c r="I114" s="103"/>
      <c r="J114" s="103"/>
    </row>
    <row r="115" spans="1:10" s="104" customFormat="1" ht="15">
      <c r="A115" s="303" t="s">
        <v>391</v>
      </c>
      <c r="B115" s="303"/>
      <c r="C115" s="303"/>
      <c r="D115" s="303"/>
      <c r="E115" s="303"/>
      <c r="F115" s="303"/>
      <c r="G115" s="303"/>
      <c r="H115" s="303"/>
      <c r="I115" s="303"/>
      <c r="J115" s="303"/>
    </row>
    <row r="116" spans="1:10" s="104" customFormat="1" ht="15">
      <c r="A116" s="100"/>
    </row>
    <row r="117" spans="1:10" s="104" customFormat="1" ht="15" customHeight="1">
      <c r="A117" s="321" t="s">
        <v>392</v>
      </c>
      <c r="B117" s="321"/>
      <c r="C117" s="321"/>
      <c r="D117" s="321"/>
      <c r="E117" s="321"/>
      <c r="F117" s="321"/>
    </row>
    <row r="118" spans="1:10" s="104" customFormat="1" ht="15.75" customHeight="1">
      <c r="A118" s="321" t="s">
        <v>393</v>
      </c>
      <c r="B118" s="321"/>
      <c r="C118" s="321"/>
      <c r="D118" s="321"/>
      <c r="E118" s="321"/>
      <c r="F118" s="321"/>
    </row>
    <row r="119" spans="1:10" s="103" customFormat="1" ht="13.5" thickBot="1">
      <c r="A119" s="356"/>
      <c r="B119" s="356"/>
      <c r="C119" s="356"/>
      <c r="D119" s="356"/>
      <c r="E119" s="356"/>
      <c r="F119" s="356"/>
      <c r="G119" s="62"/>
      <c r="H119" s="62"/>
      <c r="I119" s="62"/>
      <c r="J119" s="62"/>
    </row>
    <row r="120" spans="1:10" ht="26.25" thickBot="1">
      <c r="A120" s="60" t="s">
        <v>84</v>
      </c>
      <c r="B120" s="61" t="s">
        <v>185</v>
      </c>
      <c r="C120" s="61" t="s">
        <v>272</v>
      </c>
      <c r="D120" s="61" t="s">
        <v>187</v>
      </c>
      <c r="E120" s="61" t="s">
        <v>241</v>
      </c>
      <c r="F120" s="62"/>
    </row>
    <row r="121" spans="1:10" ht="13.5" thickBot="1">
      <c r="A121" s="63">
        <v>1</v>
      </c>
      <c r="B121" s="16">
        <v>2</v>
      </c>
      <c r="C121" s="16">
        <v>3</v>
      </c>
      <c r="D121" s="16">
        <v>4</v>
      </c>
      <c r="E121" s="16">
        <v>5</v>
      </c>
      <c r="F121" s="62"/>
    </row>
    <row r="122" spans="1:10" ht="30.6" customHeight="1" thickBot="1">
      <c r="A122" s="64">
        <v>1</v>
      </c>
      <c r="B122" s="65" t="s">
        <v>242</v>
      </c>
      <c r="C122" s="66"/>
      <c r="D122" s="66"/>
      <c r="E122" s="47"/>
      <c r="F122" s="62"/>
    </row>
    <row r="123" spans="1:10" s="54" customFormat="1" ht="45.75" customHeight="1" thickBot="1">
      <c r="A123" s="64">
        <v>2</v>
      </c>
      <c r="B123" s="65" t="s">
        <v>243</v>
      </c>
      <c r="C123" s="67"/>
      <c r="D123" s="66"/>
      <c r="E123" s="47"/>
      <c r="F123" s="62"/>
      <c r="G123" s="32"/>
      <c r="H123" s="32"/>
    </row>
    <row r="124" spans="1:10" ht="13.5" thickBot="1">
      <c r="A124" s="64"/>
      <c r="B124" s="66" t="s">
        <v>177</v>
      </c>
      <c r="C124" s="15" t="s">
        <v>66</v>
      </c>
      <c r="D124" s="15" t="s">
        <v>66</v>
      </c>
      <c r="E124" s="47">
        <f>SUM(E122:E123)</f>
        <v>0</v>
      </c>
      <c r="F124" s="62"/>
    </row>
    <row r="125" spans="1:10" ht="21" customHeight="1">
      <c r="A125" s="53"/>
    </row>
    <row r="126" spans="1:10" s="104" customFormat="1" ht="15">
      <c r="A126" s="303" t="s">
        <v>394</v>
      </c>
      <c r="B126" s="303"/>
      <c r="C126" s="303"/>
      <c r="D126" s="303"/>
      <c r="E126" s="303"/>
      <c r="F126" s="303"/>
      <c r="G126" s="303"/>
      <c r="H126" s="303"/>
      <c r="I126" s="303"/>
      <c r="J126" s="303"/>
    </row>
    <row r="127" spans="1:10" s="104" customFormat="1" ht="15">
      <c r="A127" s="100"/>
    </row>
    <row r="128" spans="1:10" s="104" customFormat="1" ht="15">
      <c r="A128" s="321" t="s">
        <v>395</v>
      </c>
      <c r="B128" s="308"/>
      <c r="C128" s="308"/>
      <c r="D128" s="308"/>
      <c r="E128" s="308"/>
      <c r="F128" s="308"/>
    </row>
    <row r="129" spans="1:10" s="104" customFormat="1" ht="15">
      <c r="A129" s="99" t="s">
        <v>396</v>
      </c>
      <c r="B129" s="99"/>
      <c r="C129" s="99"/>
      <c r="D129" s="99"/>
      <c r="E129" s="99"/>
      <c r="F129" s="99"/>
    </row>
    <row r="130" spans="1:10" s="103" customFormat="1" ht="13.5" thickBot="1">
      <c r="A130" s="101"/>
    </row>
    <row r="131" spans="1:10" ht="81.75" customHeight="1" thickBot="1">
      <c r="A131" s="30" t="s">
        <v>84</v>
      </c>
      <c r="B131" s="57" t="s">
        <v>185</v>
      </c>
      <c r="C131" s="57" t="s">
        <v>205</v>
      </c>
      <c r="D131" s="57" t="s">
        <v>206</v>
      </c>
      <c r="E131" s="57" t="s">
        <v>207</v>
      </c>
    </row>
    <row r="132" spans="1:10" ht="13.5" thickBot="1">
      <c r="A132" s="56">
        <v>1</v>
      </c>
      <c r="B132" s="15">
        <v>2</v>
      </c>
      <c r="C132" s="15">
        <v>3</v>
      </c>
      <c r="D132" s="15">
        <v>4</v>
      </c>
      <c r="E132" s="15">
        <v>5</v>
      </c>
    </row>
    <row r="133" spans="1:10" ht="15" customHeight="1" thickBot="1">
      <c r="A133" s="58">
        <v>1</v>
      </c>
      <c r="B133" s="51" t="s">
        <v>258</v>
      </c>
      <c r="C133" s="46">
        <v>2288216.37</v>
      </c>
      <c r="D133" s="46">
        <v>1.5</v>
      </c>
      <c r="E133" s="47">
        <v>44772</v>
      </c>
    </row>
    <row r="134" spans="1:10" ht="15" customHeight="1" thickBot="1">
      <c r="A134" s="58">
        <v>2</v>
      </c>
      <c r="B134" s="51" t="s">
        <v>259</v>
      </c>
      <c r="C134" s="46">
        <f>E134/D134*100</f>
        <v>63636.363636363625</v>
      </c>
      <c r="D134" s="46">
        <v>2.2000000000000002</v>
      </c>
      <c r="E134" s="47">
        <v>1400</v>
      </c>
    </row>
    <row r="135" spans="1:10" s="103" customFormat="1" ht="15" customHeight="1" thickBot="1">
      <c r="A135" s="95">
        <v>3</v>
      </c>
      <c r="B135" s="51" t="s">
        <v>415</v>
      </c>
      <c r="C135" s="46"/>
      <c r="D135" s="46"/>
      <c r="E135" s="47">
        <v>86</v>
      </c>
    </row>
    <row r="136" spans="1:10" ht="30" customHeight="1" thickBot="1">
      <c r="A136" s="95">
        <v>4</v>
      </c>
      <c r="B136" s="51" t="s">
        <v>260</v>
      </c>
      <c r="C136" s="46" t="s">
        <v>225</v>
      </c>
      <c r="D136" s="46" t="s">
        <v>225</v>
      </c>
      <c r="E136" s="47">
        <v>7000</v>
      </c>
    </row>
    <row r="137" spans="1:10" ht="13.5" thickBot="1">
      <c r="A137" s="58"/>
      <c r="B137" s="35" t="s">
        <v>177</v>
      </c>
      <c r="C137" s="15" t="s">
        <v>66</v>
      </c>
      <c r="D137" s="46" t="s">
        <v>66</v>
      </c>
      <c r="E137" s="47">
        <f>SUM(E133:E136)</f>
        <v>53258</v>
      </c>
    </row>
    <row r="138" spans="1:10">
      <c r="A138" s="49"/>
      <c r="B138" s="49"/>
      <c r="C138" s="49"/>
      <c r="D138" s="49"/>
      <c r="E138" s="50"/>
    </row>
    <row r="139" spans="1:10">
      <c r="A139" s="49"/>
      <c r="B139" s="49"/>
      <c r="C139" s="49"/>
      <c r="D139" s="49"/>
      <c r="E139" s="50"/>
    </row>
    <row r="140" spans="1:10" s="104" customFormat="1" ht="14.45" customHeight="1">
      <c r="A140" s="303" t="s">
        <v>397</v>
      </c>
      <c r="B140" s="303"/>
      <c r="C140" s="303"/>
      <c r="D140" s="303"/>
      <c r="E140" s="303"/>
      <c r="F140" s="303"/>
      <c r="G140" s="303"/>
      <c r="H140" s="303"/>
      <c r="I140" s="303"/>
      <c r="J140" s="303"/>
    </row>
    <row r="141" spans="1:10" s="104" customFormat="1" ht="15">
      <c r="A141" s="100"/>
    </row>
    <row r="142" spans="1:10" s="104" customFormat="1" ht="15">
      <c r="A142" s="321" t="s">
        <v>398</v>
      </c>
      <c r="B142" s="308"/>
      <c r="C142" s="308"/>
      <c r="D142" s="308"/>
      <c r="E142" s="308"/>
      <c r="F142" s="308"/>
    </row>
    <row r="143" spans="1:10" s="104" customFormat="1" ht="15">
      <c r="A143" s="99" t="s">
        <v>400</v>
      </c>
      <c r="B143" s="99"/>
      <c r="C143" s="99"/>
      <c r="D143" s="99"/>
      <c r="E143" s="99"/>
      <c r="F143" s="99"/>
    </row>
    <row r="144" spans="1:10" s="104" customFormat="1" ht="15">
      <c r="A144" s="100"/>
    </row>
    <row r="145" spans="1:10" s="104" customFormat="1" ht="15" customHeight="1">
      <c r="A145" s="302" t="s">
        <v>399</v>
      </c>
      <c r="B145" s="302"/>
      <c r="C145" s="302"/>
      <c r="D145" s="302"/>
      <c r="E145" s="302"/>
      <c r="F145" s="302"/>
      <c r="G145" s="302"/>
      <c r="H145" s="302"/>
      <c r="I145" s="302"/>
      <c r="J145" s="302"/>
    </row>
    <row r="146" spans="1:10" s="103" customFormat="1" ht="12.75" customHeight="1" thickBot="1">
      <c r="A146" s="101"/>
    </row>
    <row r="147" spans="1:10" s="103" customFormat="1" ht="39" thickBot="1">
      <c r="A147" s="30" t="s">
        <v>84</v>
      </c>
      <c r="B147" s="57" t="s">
        <v>185</v>
      </c>
      <c r="C147" s="57" t="s">
        <v>208</v>
      </c>
      <c r="D147" s="57" t="s">
        <v>209</v>
      </c>
      <c r="E147" s="57" t="s">
        <v>210</v>
      </c>
      <c r="F147" s="57" t="s">
        <v>200</v>
      </c>
    </row>
    <row r="148" spans="1:10" s="103" customFormat="1" ht="13.5" thickBot="1">
      <c r="A148" s="56">
        <v>1</v>
      </c>
      <c r="B148" s="15">
        <v>2</v>
      </c>
      <c r="C148" s="15">
        <v>3</v>
      </c>
      <c r="D148" s="15">
        <v>4</v>
      </c>
      <c r="E148" s="15">
        <v>5</v>
      </c>
      <c r="F148" s="15">
        <v>6</v>
      </c>
    </row>
    <row r="149" spans="1:10" s="103" customFormat="1" ht="13.5" thickBot="1">
      <c r="A149" s="63">
        <v>1</v>
      </c>
      <c r="B149" s="68" t="s">
        <v>261</v>
      </c>
      <c r="C149" s="15" t="s">
        <v>225</v>
      </c>
      <c r="D149" s="15" t="s">
        <v>225</v>
      </c>
      <c r="E149" s="15" t="s">
        <v>225</v>
      </c>
      <c r="F149" s="59">
        <v>6400</v>
      </c>
    </row>
    <row r="150" spans="1:10" s="103" customFormat="1" ht="13.5" thickBot="1">
      <c r="A150" s="63">
        <v>2</v>
      </c>
      <c r="B150" s="68" t="s">
        <v>262</v>
      </c>
      <c r="C150" s="15" t="s">
        <v>225</v>
      </c>
      <c r="D150" s="15" t="s">
        <v>225</v>
      </c>
      <c r="E150" s="15" t="s">
        <v>225</v>
      </c>
      <c r="F150" s="59"/>
    </row>
    <row r="151" spans="1:10" s="103" customFormat="1" ht="13.5" thickBot="1">
      <c r="A151" s="17"/>
      <c r="B151" s="15" t="s">
        <v>177</v>
      </c>
      <c r="C151" s="15" t="s">
        <v>66</v>
      </c>
      <c r="D151" s="15" t="s">
        <v>66</v>
      </c>
      <c r="E151" s="15" t="s">
        <v>66</v>
      </c>
      <c r="F151" s="59">
        <f>SUM(F149:F150)</f>
        <v>6400</v>
      </c>
    </row>
    <row r="152" spans="1:10" s="103" customFormat="1">
      <c r="A152" s="101"/>
    </row>
    <row r="153" spans="1:10" s="103" customFormat="1" ht="16.149999999999999" customHeight="1">
      <c r="A153" s="302" t="s">
        <v>401</v>
      </c>
      <c r="B153" s="302"/>
      <c r="C153" s="302"/>
      <c r="D153" s="302"/>
      <c r="E153" s="302"/>
      <c r="F153" s="302"/>
      <c r="G153" s="302"/>
      <c r="H153" s="302"/>
      <c r="I153" s="302"/>
      <c r="J153" s="302"/>
    </row>
    <row r="154" spans="1:10" s="103" customFormat="1" ht="13.5" thickBot="1">
      <c r="A154" s="101"/>
    </row>
    <row r="155" spans="1:10" s="103" customFormat="1" ht="39" thickBot="1">
      <c r="A155" s="30" t="s">
        <v>84</v>
      </c>
      <c r="B155" s="57" t="s">
        <v>185</v>
      </c>
      <c r="C155" s="57" t="s">
        <v>244</v>
      </c>
      <c r="D155" s="57" t="s">
        <v>245</v>
      </c>
      <c r="E155" s="57" t="s">
        <v>246</v>
      </c>
    </row>
    <row r="156" spans="1:10" s="103" customFormat="1" ht="13.5" thickBot="1">
      <c r="A156" s="56">
        <v>1</v>
      </c>
      <c r="B156" s="15">
        <v>2</v>
      </c>
      <c r="C156" s="15">
        <v>3</v>
      </c>
      <c r="D156" s="15">
        <v>4</v>
      </c>
      <c r="E156" s="15">
        <v>5</v>
      </c>
    </row>
    <row r="157" spans="1:10" s="103" customFormat="1" ht="13.5" thickBot="1">
      <c r="A157" s="56">
        <v>2</v>
      </c>
      <c r="B157" s="52" t="s">
        <v>270</v>
      </c>
      <c r="C157" s="15" t="s">
        <v>225</v>
      </c>
      <c r="D157" s="15" t="s">
        <v>225</v>
      </c>
      <c r="E157" s="59">
        <v>43800</v>
      </c>
    </row>
    <row r="158" spans="1:10" s="103" customFormat="1" ht="13.5" thickBot="1">
      <c r="A158" s="17"/>
      <c r="B158" s="15" t="s">
        <v>177</v>
      </c>
      <c r="C158" s="15" t="s">
        <v>225</v>
      </c>
      <c r="D158" s="15" t="s">
        <v>225</v>
      </c>
      <c r="E158" s="59">
        <f>SUM(E157:E157)</f>
        <v>43800</v>
      </c>
    </row>
    <row r="159" spans="1:10" s="103" customFormat="1">
      <c r="A159" s="101"/>
    </row>
    <row r="160" spans="1:10" s="103" customFormat="1">
      <c r="A160" s="302" t="s">
        <v>402</v>
      </c>
      <c r="B160" s="302"/>
      <c r="C160" s="302"/>
      <c r="D160" s="302"/>
      <c r="E160" s="302"/>
      <c r="F160" s="302"/>
      <c r="G160" s="302"/>
      <c r="H160" s="302"/>
      <c r="I160" s="302"/>
      <c r="J160" s="302"/>
    </row>
    <row r="161" spans="1:10" s="103" customFormat="1" ht="13.5" thickBot="1">
      <c r="A161" s="101"/>
    </row>
    <row r="162" spans="1:10" ht="39" thickBot="1">
      <c r="A162" s="30" t="s">
        <v>84</v>
      </c>
      <c r="B162" s="57" t="s">
        <v>17</v>
      </c>
      <c r="C162" s="57" t="s">
        <v>211</v>
      </c>
      <c r="D162" s="57" t="s">
        <v>212</v>
      </c>
      <c r="E162" s="57" t="s">
        <v>213</v>
      </c>
      <c r="F162" s="57" t="s">
        <v>214</v>
      </c>
    </row>
    <row r="163" spans="1:10" ht="13.5" thickBot="1">
      <c r="A163" s="56">
        <v>1</v>
      </c>
      <c r="B163" s="15">
        <v>2</v>
      </c>
      <c r="C163" s="15">
        <v>4</v>
      </c>
      <c r="D163" s="15">
        <v>5</v>
      </c>
      <c r="E163" s="15">
        <v>6</v>
      </c>
      <c r="F163" s="15">
        <v>6</v>
      </c>
    </row>
    <row r="164" spans="1:10" ht="13.5" thickBot="1">
      <c r="A164" s="58">
        <v>1</v>
      </c>
      <c r="B164" s="51" t="s">
        <v>263</v>
      </c>
      <c r="C164" s="36">
        <v>476.68</v>
      </c>
      <c r="D164" s="18">
        <f>F164/C164</f>
        <v>5277.8557942435173</v>
      </c>
      <c r="E164" s="35">
        <v>4</v>
      </c>
      <c r="F164" s="47">
        <v>2515848.2999999998</v>
      </c>
    </row>
    <row r="165" spans="1:10" ht="19.5" customHeight="1" thickBot="1">
      <c r="A165" s="58">
        <v>2</v>
      </c>
      <c r="B165" s="51" t="s">
        <v>264</v>
      </c>
      <c r="C165" s="36">
        <v>40776</v>
      </c>
      <c r="D165" s="18">
        <f t="shared" ref="D165:D166" si="0">F165/C165</f>
        <v>9.8021336080047092</v>
      </c>
      <c r="E165" s="35">
        <v>5</v>
      </c>
      <c r="F165" s="47">
        <v>399691.8</v>
      </c>
    </row>
    <row r="166" spans="1:10" ht="16.5" thickBot="1">
      <c r="A166" s="58">
        <v>3</v>
      </c>
      <c r="B166" s="51" t="s">
        <v>265</v>
      </c>
      <c r="C166" s="36">
        <v>476.68</v>
      </c>
      <c r="D166" s="18">
        <f t="shared" si="0"/>
        <v>27.25824452462868</v>
      </c>
      <c r="E166" s="35">
        <v>4</v>
      </c>
      <c r="F166" s="47">
        <v>12993.46</v>
      </c>
    </row>
    <row r="167" spans="1:10" s="94" customFormat="1" ht="13.5" thickBot="1">
      <c r="A167" s="95">
        <v>4</v>
      </c>
      <c r="B167" s="51" t="s">
        <v>368</v>
      </c>
      <c r="C167" s="36" t="s">
        <v>225</v>
      </c>
      <c r="D167" s="35" t="s">
        <v>225</v>
      </c>
      <c r="E167" s="35"/>
      <c r="F167" s="47">
        <v>10000</v>
      </c>
    </row>
    <row r="168" spans="1:10" s="103" customFormat="1" ht="16.5" thickBot="1">
      <c r="A168" s="56">
        <v>5</v>
      </c>
      <c r="B168" s="65" t="s">
        <v>403</v>
      </c>
      <c r="C168" s="15">
        <f>1.5*12</f>
        <v>18</v>
      </c>
      <c r="D168" s="18">
        <f>F168/C168</f>
        <v>1392.4499999999998</v>
      </c>
      <c r="E168" s="15" t="s">
        <v>225</v>
      </c>
      <c r="F168" s="124">
        <v>25064.1</v>
      </c>
    </row>
    <row r="169" spans="1:10" ht="13.5" thickBot="1">
      <c r="A169" s="58"/>
      <c r="B169" s="35" t="s">
        <v>177</v>
      </c>
      <c r="C169" s="35" t="s">
        <v>66</v>
      </c>
      <c r="D169" s="35" t="s">
        <v>66</v>
      </c>
      <c r="E169" s="35" t="s">
        <v>66</v>
      </c>
      <c r="F169" s="47">
        <f>SUM(F164:F168)</f>
        <v>2963597.6599999997</v>
      </c>
    </row>
    <row r="170" spans="1:10">
      <c r="A170" s="53"/>
    </row>
    <row r="171" spans="1:10" s="103" customFormat="1">
      <c r="A171" s="302" t="s">
        <v>405</v>
      </c>
      <c r="B171" s="302"/>
      <c r="C171" s="302"/>
      <c r="D171" s="302"/>
      <c r="E171" s="302"/>
      <c r="F171" s="302"/>
      <c r="G171" s="302"/>
      <c r="H171" s="302"/>
      <c r="I171" s="302"/>
      <c r="J171" s="302"/>
    </row>
    <row r="172" spans="1:10" ht="13.5" thickBot="1">
      <c r="A172" s="55"/>
      <c r="B172" s="53"/>
      <c r="C172" s="53"/>
      <c r="D172" s="53"/>
      <c r="E172" s="53"/>
      <c r="F172" s="53"/>
    </row>
    <row r="173" spans="1:10" ht="26.25" thickBot="1">
      <c r="A173" s="38" t="s">
        <v>84</v>
      </c>
      <c r="B173" s="39" t="s">
        <v>185</v>
      </c>
      <c r="C173" s="39" t="s">
        <v>215</v>
      </c>
      <c r="D173" s="39" t="s">
        <v>216</v>
      </c>
      <c r="E173" s="39" t="s">
        <v>217</v>
      </c>
    </row>
    <row r="174" spans="1:10" ht="13.5" thickBot="1">
      <c r="A174" s="58">
        <v>1</v>
      </c>
      <c r="B174" s="35">
        <v>2</v>
      </c>
      <c r="C174" s="35">
        <v>3</v>
      </c>
      <c r="D174" s="35">
        <v>4</v>
      </c>
      <c r="E174" s="35">
        <v>5</v>
      </c>
    </row>
    <row r="175" spans="1:10" s="103" customFormat="1" ht="26.25" thickBot="1">
      <c r="A175" s="95">
        <v>1</v>
      </c>
      <c r="B175" s="51" t="s">
        <v>456</v>
      </c>
      <c r="C175" s="35"/>
      <c r="D175" s="35"/>
      <c r="E175" s="46">
        <v>20000</v>
      </c>
    </row>
    <row r="176" spans="1:10" ht="26.25" thickBot="1">
      <c r="A176" s="58">
        <v>2</v>
      </c>
      <c r="B176" s="51" t="s">
        <v>457</v>
      </c>
      <c r="C176" s="35"/>
      <c r="D176" s="35"/>
      <c r="E176" s="46">
        <v>11404.8</v>
      </c>
    </row>
    <row r="177" spans="1:10" ht="21" customHeight="1" thickBot="1">
      <c r="A177" s="58">
        <v>3</v>
      </c>
      <c r="B177" s="51" t="s">
        <v>458</v>
      </c>
      <c r="C177" s="35"/>
      <c r="D177" s="35"/>
      <c r="E177" s="46">
        <v>15000</v>
      </c>
    </row>
    <row r="178" spans="1:10" s="103" customFormat="1" ht="17.25" customHeight="1" thickBot="1">
      <c r="A178" s="95">
        <v>4</v>
      </c>
      <c r="B178" s="51" t="s">
        <v>462</v>
      </c>
      <c r="C178" s="35"/>
      <c r="D178" s="35"/>
      <c r="E178" s="46">
        <v>6600</v>
      </c>
    </row>
    <row r="179" spans="1:10" ht="15" customHeight="1" thickBot="1">
      <c r="A179" s="95">
        <v>5</v>
      </c>
      <c r="B179" s="68" t="s">
        <v>464</v>
      </c>
      <c r="C179" s="66"/>
      <c r="D179" s="66"/>
      <c r="E179" s="47">
        <v>45975.6</v>
      </c>
    </row>
    <row r="180" spans="1:10" ht="13.5" thickBot="1">
      <c r="A180" s="95">
        <v>6</v>
      </c>
      <c r="B180" s="65" t="s">
        <v>465</v>
      </c>
      <c r="C180" s="66"/>
      <c r="D180" s="66"/>
      <c r="E180" s="47">
        <v>11404.8</v>
      </c>
    </row>
    <row r="181" spans="1:10" ht="13.5" thickBot="1">
      <c r="A181" s="95">
        <v>7</v>
      </c>
      <c r="B181" s="65" t="s">
        <v>467</v>
      </c>
      <c r="C181" s="66"/>
      <c r="D181" s="66"/>
      <c r="E181" s="47">
        <v>25000</v>
      </c>
    </row>
    <row r="182" spans="1:10" s="103" customFormat="1" ht="13.5" thickBot="1">
      <c r="A182" s="95">
        <v>8</v>
      </c>
      <c r="B182" s="65" t="s">
        <v>469</v>
      </c>
      <c r="C182" s="66"/>
      <c r="D182" s="66"/>
      <c r="E182" s="47">
        <v>53000</v>
      </c>
    </row>
    <row r="183" spans="1:10" s="103" customFormat="1" ht="13.5" thickBot="1">
      <c r="A183" s="95">
        <v>9</v>
      </c>
      <c r="B183" s="65"/>
      <c r="C183" s="66"/>
      <c r="D183" s="66"/>
      <c r="E183" s="47"/>
    </row>
    <row r="184" spans="1:10" s="103" customFormat="1" ht="13.5" thickBot="1">
      <c r="A184" s="95">
        <v>10</v>
      </c>
      <c r="B184" s="65"/>
      <c r="C184" s="66"/>
      <c r="D184" s="66"/>
      <c r="E184" s="47"/>
    </row>
    <row r="185" spans="1:10" ht="13.5" thickBot="1">
      <c r="A185" s="58"/>
      <c r="B185" s="35" t="s">
        <v>177</v>
      </c>
      <c r="C185" s="35" t="s">
        <v>66</v>
      </c>
      <c r="D185" s="35" t="s">
        <v>66</v>
      </c>
      <c r="E185" s="46">
        <f>SUM(E175:E184)</f>
        <v>188385.2</v>
      </c>
    </row>
    <row r="186" spans="1:10">
      <c r="A186" s="53"/>
    </row>
    <row r="187" spans="1:10">
      <c r="A187" s="355" t="s">
        <v>406</v>
      </c>
      <c r="B187" s="355"/>
      <c r="C187" s="355"/>
      <c r="D187" s="355"/>
      <c r="E187" s="355"/>
      <c r="F187" s="355"/>
      <c r="G187" s="355"/>
      <c r="H187" s="355"/>
      <c r="I187" s="355"/>
      <c r="J187" s="355"/>
    </row>
    <row r="188" spans="1:10" ht="13.5" thickBot="1">
      <c r="A188" s="37"/>
      <c r="B188" s="37"/>
      <c r="C188" s="37"/>
      <c r="D188" s="37"/>
      <c r="E188" s="37"/>
    </row>
    <row r="189" spans="1:10" ht="26.25" thickBot="1">
      <c r="A189" s="38" t="s">
        <v>84</v>
      </c>
      <c r="B189" s="39" t="s">
        <v>185</v>
      </c>
      <c r="C189" s="39" t="s">
        <v>183</v>
      </c>
      <c r="D189" s="39" t="s">
        <v>218</v>
      </c>
      <c r="E189" s="37"/>
    </row>
    <row r="190" spans="1:10" ht="13.5" thickBot="1">
      <c r="A190" s="58">
        <v>1</v>
      </c>
      <c r="B190" s="35">
        <v>2</v>
      </c>
      <c r="C190" s="35">
        <v>3</v>
      </c>
      <c r="D190" s="35">
        <v>4</v>
      </c>
      <c r="E190" s="37"/>
    </row>
    <row r="191" spans="1:10" ht="15" customHeight="1" thickBot="1">
      <c r="A191" s="58">
        <v>1</v>
      </c>
      <c r="B191" s="51" t="s">
        <v>268</v>
      </c>
      <c r="C191" s="35"/>
      <c r="D191" s="48">
        <v>6000</v>
      </c>
      <c r="E191" s="37"/>
    </row>
    <row r="192" spans="1:10" ht="13.5" thickBot="1">
      <c r="A192" s="58">
        <v>2</v>
      </c>
      <c r="B192" s="51" t="s">
        <v>459</v>
      </c>
      <c r="C192" s="35"/>
      <c r="D192" s="48">
        <v>107300</v>
      </c>
      <c r="E192" s="37"/>
    </row>
    <row r="193" spans="1:10" ht="13.5" thickBot="1">
      <c r="A193" s="58">
        <v>3</v>
      </c>
      <c r="B193" s="51" t="s">
        <v>269</v>
      </c>
      <c r="C193" s="35"/>
      <c r="D193" s="48">
        <v>7000</v>
      </c>
      <c r="E193" s="37"/>
    </row>
    <row r="194" spans="1:10" ht="26.25" thickBot="1">
      <c r="A194" s="58">
        <v>4</v>
      </c>
      <c r="B194" s="51" t="s">
        <v>460</v>
      </c>
      <c r="C194" s="35"/>
      <c r="D194" s="48">
        <v>2000</v>
      </c>
      <c r="E194" s="37"/>
    </row>
    <row r="195" spans="1:10" ht="26.25" thickBot="1">
      <c r="A195" s="76">
        <v>5</v>
      </c>
      <c r="B195" s="51" t="s">
        <v>461</v>
      </c>
      <c r="C195" s="35"/>
      <c r="D195" s="48">
        <v>10000</v>
      </c>
      <c r="E195" s="37"/>
    </row>
    <row r="196" spans="1:10" ht="18.75" customHeight="1" thickBot="1">
      <c r="A196" s="95">
        <v>6</v>
      </c>
      <c r="B196" s="51" t="s">
        <v>271</v>
      </c>
      <c r="C196" s="35"/>
      <c r="D196" s="48">
        <v>1600</v>
      </c>
      <c r="E196" s="37"/>
    </row>
    <row r="197" spans="1:10" ht="26.25" thickBot="1">
      <c r="A197" s="95">
        <v>7</v>
      </c>
      <c r="B197" s="65" t="s">
        <v>463</v>
      </c>
      <c r="C197" s="66"/>
      <c r="D197" s="48">
        <v>37500</v>
      </c>
      <c r="E197" s="37"/>
    </row>
    <row r="198" spans="1:10" ht="27.75" customHeight="1" thickBot="1">
      <c r="A198" s="95">
        <v>8</v>
      </c>
      <c r="B198" s="65" t="s">
        <v>266</v>
      </c>
      <c r="C198" s="66"/>
      <c r="D198" s="48">
        <v>3400</v>
      </c>
      <c r="E198" s="37"/>
    </row>
    <row r="199" spans="1:10" s="103" customFormat="1" ht="27.75" customHeight="1" thickBot="1">
      <c r="A199" s="95">
        <v>9</v>
      </c>
      <c r="B199" s="65" t="s">
        <v>267</v>
      </c>
      <c r="C199" s="66"/>
      <c r="D199" s="48">
        <v>22000</v>
      </c>
      <c r="E199" s="150"/>
    </row>
    <row r="200" spans="1:10" s="103" customFormat="1" ht="23.25" customHeight="1" thickBot="1">
      <c r="A200" s="95">
        <v>10</v>
      </c>
      <c r="B200" s="65" t="s">
        <v>466</v>
      </c>
      <c r="C200" s="66"/>
      <c r="D200" s="48">
        <v>26726.400000000001</v>
      </c>
      <c r="E200" s="150"/>
    </row>
    <row r="201" spans="1:10" ht="13.5" thickBot="1">
      <c r="A201" s="95">
        <v>11</v>
      </c>
      <c r="B201" s="65"/>
      <c r="C201" s="66"/>
      <c r="D201" s="48"/>
      <c r="E201" s="37"/>
    </row>
    <row r="202" spans="1:10" s="103" customFormat="1" ht="28.5" customHeight="1" thickBot="1">
      <c r="A202" s="95">
        <v>12</v>
      </c>
      <c r="B202" s="65"/>
      <c r="C202" s="66"/>
      <c r="D202" s="48"/>
      <c r="E202" s="137"/>
    </row>
    <row r="203" spans="1:10" ht="15" customHeight="1" thickBot="1">
      <c r="A203" s="58"/>
      <c r="B203" s="35" t="s">
        <v>177</v>
      </c>
      <c r="C203" s="35" t="s">
        <v>66</v>
      </c>
      <c r="D203" s="48">
        <f>SUM(D191:D202)</f>
        <v>223526.39999999999</v>
      </c>
      <c r="E203" s="37"/>
    </row>
    <row r="204" spans="1:10" ht="15" customHeight="1">
      <c r="A204" s="33"/>
      <c r="B204" s="33"/>
      <c r="C204" s="33"/>
      <c r="D204" s="34"/>
    </row>
    <row r="205" spans="1:10" s="103" customFormat="1">
      <c r="A205" s="302" t="s">
        <v>407</v>
      </c>
      <c r="B205" s="302"/>
      <c r="C205" s="302"/>
      <c r="D205" s="302"/>
      <c r="E205" s="302"/>
      <c r="F205" s="302"/>
      <c r="G205" s="302"/>
      <c r="H205" s="302"/>
      <c r="I205" s="302"/>
      <c r="J205" s="302"/>
    </row>
    <row r="206" spans="1:10" s="103" customFormat="1" ht="13.5" thickBot="1">
      <c r="A206" s="101"/>
    </row>
    <row r="207" spans="1:10" s="103" customFormat="1" ht="26.25" thickBot="1">
      <c r="A207" s="60" t="s">
        <v>84</v>
      </c>
      <c r="B207" s="61" t="s">
        <v>185</v>
      </c>
      <c r="C207" s="61" t="s">
        <v>175</v>
      </c>
      <c r="D207" s="61" t="s">
        <v>220</v>
      </c>
    </row>
    <row r="208" spans="1:10" s="103" customFormat="1" ht="13.5" thickBot="1">
      <c r="A208" s="63">
        <v>1</v>
      </c>
      <c r="B208" s="16">
        <v>2</v>
      </c>
      <c r="C208" s="16">
        <v>3</v>
      </c>
      <c r="D208" s="16">
        <v>4</v>
      </c>
    </row>
    <row r="209" spans="1:10" s="103" customFormat="1" ht="38.25" customHeight="1" thickBot="1">
      <c r="A209" s="125">
        <v>1</v>
      </c>
      <c r="B209" s="126" t="s">
        <v>404</v>
      </c>
      <c r="C209" s="127"/>
      <c r="D209" s="128">
        <v>200000</v>
      </c>
    </row>
    <row r="210" spans="1:10" s="103" customFormat="1" ht="38.25" customHeight="1" thickBot="1">
      <c r="A210" s="125"/>
      <c r="B210" s="126" t="s">
        <v>416</v>
      </c>
      <c r="C210" s="127"/>
      <c r="D210" s="129"/>
    </row>
    <row r="211" spans="1:10" s="103" customFormat="1" ht="38.25" customHeight="1" thickBot="1">
      <c r="A211" s="125"/>
      <c r="B211" s="126" t="s">
        <v>412</v>
      </c>
      <c r="C211" s="127"/>
      <c r="D211" s="129">
        <v>20000</v>
      </c>
    </row>
    <row r="212" spans="1:10" s="103" customFormat="1" ht="49.5" customHeight="1" thickBot="1">
      <c r="A212" s="125"/>
      <c r="B212" s="126" t="s">
        <v>445</v>
      </c>
      <c r="C212" s="127"/>
      <c r="D212" s="129"/>
    </row>
    <row r="213" spans="1:10" s="103" customFormat="1" ht="13.5" thickBot="1">
      <c r="A213" s="70"/>
      <c r="B213" s="16" t="s">
        <v>177</v>
      </c>
      <c r="C213" s="77"/>
      <c r="D213" s="129">
        <f>SUM(D209:D212)</f>
        <v>220000</v>
      </c>
    </row>
    <row r="214" spans="1:10" s="103" customFormat="1">
      <c r="A214" s="130"/>
      <c r="B214" s="131"/>
      <c r="C214" s="130"/>
      <c r="D214" s="132"/>
    </row>
    <row r="215" spans="1:10" s="103" customFormat="1">
      <c r="A215" s="302" t="s">
        <v>408</v>
      </c>
      <c r="B215" s="302"/>
      <c r="C215" s="302"/>
      <c r="D215" s="302"/>
      <c r="E215" s="302"/>
      <c r="F215" s="302"/>
      <c r="G215" s="302"/>
      <c r="H215" s="302"/>
      <c r="I215" s="302"/>
      <c r="J215" s="302"/>
    </row>
    <row r="216" spans="1:10" ht="13.5" thickBot="1">
      <c r="A216" s="55"/>
      <c r="B216" s="55"/>
      <c r="C216" s="55"/>
      <c r="D216" s="55"/>
      <c r="E216" s="55"/>
    </row>
    <row r="217" spans="1:10" ht="39" thickBot="1">
      <c r="A217" s="30" t="s">
        <v>84</v>
      </c>
      <c r="B217" s="57" t="s">
        <v>185</v>
      </c>
      <c r="C217" s="57" t="s">
        <v>175</v>
      </c>
      <c r="D217" s="57" t="s">
        <v>219</v>
      </c>
      <c r="E217" s="57" t="s">
        <v>220</v>
      </c>
    </row>
    <row r="218" spans="1:10" ht="13.5" thickBot="1">
      <c r="A218" s="56">
        <v>1</v>
      </c>
      <c r="B218" s="15">
        <v>2</v>
      </c>
      <c r="C218" s="15">
        <v>3</v>
      </c>
      <c r="D218" s="15">
        <v>4</v>
      </c>
      <c r="E218" s="15">
        <v>5</v>
      </c>
    </row>
    <row r="219" spans="1:10" ht="13.5" thickBot="1">
      <c r="A219" s="58">
        <v>1</v>
      </c>
      <c r="B219" s="51" t="s">
        <v>413</v>
      </c>
      <c r="C219" s="35"/>
      <c r="D219" s="35"/>
      <c r="E219" s="48">
        <v>25000</v>
      </c>
    </row>
    <row r="220" spans="1:10" s="94" customFormat="1" ht="13.5" thickBot="1">
      <c r="A220" s="95">
        <v>2</v>
      </c>
      <c r="B220" s="51" t="s">
        <v>428</v>
      </c>
      <c r="C220" s="35"/>
      <c r="D220" s="35"/>
      <c r="E220" s="48">
        <v>40000</v>
      </c>
    </row>
    <row r="221" spans="1:10" ht="31.15" customHeight="1" thickBot="1">
      <c r="A221" s="95">
        <v>3</v>
      </c>
      <c r="B221" s="77" t="s">
        <v>429</v>
      </c>
      <c r="C221" s="66"/>
      <c r="D221" s="66"/>
      <c r="E221" s="48">
        <v>78000</v>
      </c>
    </row>
    <row r="222" spans="1:10" s="103" customFormat="1" ht="18.75" customHeight="1" thickBot="1">
      <c r="A222" s="95">
        <v>4</v>
      </c>
      <c r="B222" s="77" t="s">
        <v>468</v>
      </c>
      <c r="C222" s="66"/>
      <c r="D222" s="66"/>
      <c r="E222" s="48">
        <v>16000</v>
      </c>
    </row>
    <row r="223" spans="1:10" ht="26.25" thickBot="1">
      <c r="A223" s="95">
        <v>5</v>
      </c>
      <c r="B223" s="51" t="s">
        <v>430</v>
      </c>
      <c r="C223" s="35"/>
      <c r="D223" s="35"/>
      <c r="E223" s="48"/>
    </row>
    <row r="224" spans="1:10" s="103" customFormat="1" ht="42.75" customHeight="1" thickBot="1">
      <c r="A224" s="95">
        <v>6</v>
      </c>
      <c r="B224" s="77" t="s">
        <v>431</v>
      </c>
      <c r="C224" s="15"/>
      <c r="D224" s="59"/>
      <c r="E224" s="133"/>
      <c r="F224" s="134"/>
    </row>
    <row r="225" spans="1:16" ht="30" customHeight="1" thickBot="1">
      <c r="A225" s="95">
        <v>7</v>
      </c>
      <c r="B225" s="77" t="s">
        <v>432</v>
      </c>
      <c r="C225" s="66"/>
      <c r="D225" s="66"/>
      <c r="E225" s="48"/>
      <c r="F225" s="94"/>
    </row>
    <row r="226" spans="1:16" ht="20.25" customHeight="1" thickBot="1">
      <c r="A226" s="95">
        <v>8</v>
      </c>
      <c r="B226" s="77" t="s">
        <v>434</v>
      </c>
      <c r="C226" s="35"/>
      <c r="D226" s="35"/>
      <c r="E226" s="48">
        <v>92300</v>
      </c>
    </row>
    <row r="227" spans="1:16" ht="45" customHeight="1" thickBot="1">
      <c r="A227" s="95">
        <v>9</v>
      </c>
      <c r="B227" s="77" t="s">
        <v>433</v>
      </c>
      <c r="C227" s="35"/>
      <c r="D227" s="35"/>
      <c r="E227" s="48"/>
    </row>
    <row r="228" spans="1:16" ht="13.5" thickBot="1">
      <c r="A228" s="95">
        <v>10</v>
      </c>
      <c r="B228" s="114" t="s">
        <v>435</v>
      </c>
      <c r="C228" s="35"/>
      <c r="D228" s="35"/>
      <c r="E228" s="48">
        <v>100790</v>
      </c>
    </row>
    <row r="229" spans="1:16" ht="30" customHeight="1" thickBot="1">
      <c r="A229" s="95">
        <v>11</v>
      </c>
      <c r="B229" s="77" t="s">
        <v>436</v>
      </c>
      <c r="C229" s="66"/>
      <c r="D229" s="66"/>
      <c r="E229" s="48">
        <v>91919.1</v>
      </c>
    </row>
    <row r="230" spans="1:16" ht="30.6" customHeight="1" thickBot="1">
      <c r="A230" s="95">
        <v>12</v>
      </c>
      <c r="B230" s="51" t="s">
        <v>437</v>
      </c>
      <c r="C230" s="35"/>
      <c r="D230" s="35"/>
      <c r="E230" s="48">
        <v>12600</v>
      </c>
    </row>
    <row r="231" spans="1:16" ht="41.45" customHeight="1" thickBot="1">
      <c r="A231" s="95">
        <v>13</v>
      </c>
      <c r="B231" s="65" t="s">
        <v>438</v>
      </c>
      <c r="C231" s="35"/>
      <c r="D231" s="35"/>
      <c r="E231" s="48">
        <v>5253.39</v>
      </c>
    </row>
    <row r="232" spans="1:16" ht="36" customHeight="1" thickBot="1">
      <c r="A232" s="95">
        <v>14</v>
      </c>
      <c r="B232" s="65" t="s">
        <v>369</v>
      </c>
      <c r="C232" s="66"/>
      <c r="D232" s="66"/>
      <c r="E232" s="48">
        <v>567.48</v>
      </c>
    </row>
    <row r="233" spans="1:16" ht="13.5" thickBot="1">
      <c r="A233" s="95"/>
      <c r="B233" s="66" t="s">
        <v>177</v>
      </c>
      <c r="C233" s="66" t="s">
        <v>66</v>
      </c>
      <c r="D233" s="66" t="s">
        <v>66</v>
      </c>
      <c r="E233" s="48">
        <f>SUM(E219:E232)</f>
        <v>462429.97</v>
      </c>
      <c r="N233" s="75">
        <f>G87</f>
        <v>0</v>
      </c>
      <c r="O233" s="135">
        <f>E233+D213+D203+E185+F169+E158+F151+E137+E124+G113+I101</f>
        <v>19490371.07</v>
      </c>
      <c r="P233" s="135">
        <f>N233-O233</f>
        <v>-19490371.07</v>
      </c>
    </row>
    <row r="234" spans="1:16">
      <c r="A234" s="53"/>
    </row>
    <row r="235" spans="1:16">
      <c r="A235" s="53"/>
    </row>
    <row r="236" spans="1:16">
      <c r="A236" s="304" t="s">
        <v>171</v>
      </c>
      <c r="B236" s="304"/>
      <c r="C236" s="304"/>
      <c r="D236" s="304"/>
    </row>
    <row r="237" spans="1:16">
      <c r="A237" s="304" t="s">
        <v>172</v>
      </c>
      <c r="B237" s="304"/>
      <c r="C237" s="304"/>
      <c r="D237" s="304"/>
    </row>
    <row r="238" spans="1:16">
      <c r="A238" s="304" t="s">
        <v>409</v>
      </c>
      <c r="B238" s="304"/>
      <c r="C238" s="304"/>
      <c r="D238" s="304"/>
      <c r="F238" s="75"/>
    </row>
  </sheetData>
  <mergeCells count="225">
    <mergeCell ref="A89:J89"/>
    <mergeCell ref="B58:D58"/>
    <mergeCell ref="B59:D59"/>
    <mergeCell ref="B60:D60"/>
    <mergeCell ref="B61:D61"/>
    <mergeCell ref="B62:D62"/>
    <mergeCell ref="B63:D63"/>
    <mergeCell ref="B65:D65"/>
    <mergeCell ref="B66:D66"/>
    <mergeCell ref="B67:D67"/>
    <mergeCell ref="B64:D64"/>
    <mergeCell ref="B78:D78"/>
    <mergeCell ref="B79:D79"/>
    <mergeCell ref="B80:D80"/>
    <mergeCell ref="B77:D77"/>
    <mergeCell ref="B87:D87"/>
    <mergeCell ref="E87:F87"/>
    <mergeCell ref="G87:H87"/>
    <mergeCell ref="E65:F65"/>
    <mergeCell ref="E66:F66"/>
    <mergeCell ref="E67:F67"/>
    <mergeCell ref="E64:F64"/>
    <mergeCell ref="E77:F77"/>
    <mergeCell ref="E78:F78"/>
    <mergeCell ref="B57:D57"/>
    <mergeCell ref="E57:F57"/>
    <mergeCell ref="G57:H57"/>
    <mergeCell ref="A45:I45"/>
    <mergeCell ref="A46:I46"/>
    <mergeCell ref="A53:J53"/>
    <mergeCell ref="A54:J54"/>
    <mergeCell ref="B56:D56"/>
    <mergeCell ref="E56:F56"/>
    <mergeCell ref="G56:H56"/>
    <mergeCell ref="D40:E40"/>
    <mergeCell ref="F40:G40"/>
    <mergeCell ref="D42:E42"/>
    <mergeCell ref="F42:G42"/>
    <mergeCell ref="D43:E43"/>
    <mergeCell ref="F43:G43"/>
    <mergeCell ref="A36:J36"/>
    <mergeCell ref="D38:E38"/>
    <mergeCell ref="F38:G38"/>
    <mergeCell ref="D39:E39"/>
    <mergeCell ref="F39:G39"/>
    <mergeCell ref="D41:E41"/>
    <mergeCell ref="F41:G41"/>
    <mergeCell ref="A12:J12"/>
    <mergeCell ref="A14:J14"/>
    <mergeCell ref="A15:J15"/>
    <mergeCell ref="A16:J16"/>
    <mergeCell ref="B33:D33"/>
    <mergeCell ref="E33:F33"/>
    <mergeCell ref="G33:H33"/>
    <mergeCell ref="I33:J33"/>
    <mergeCell ref="A35:J35"/>
    <mergeCell ref="B31:D31"/>
    <mergeCell ref="E31:F31"/>
    <mergeCell ref="G31:H31"/>
    <mergeCell ref="I31:J31"/>
    <mergeCell ref="B32:D32"/>
    <mergeCell ref="E32:F32"/>
    <mergeCell ref="G32:H32"/>
    <mergeCell ref="I32:J32"/>
    <mergeCell ref="B26:D26"/>
    <mergeCell ref="E26:F26"/>
    <mergeCell ref="G26:H26"/>
    <mergeCell ref="I26:J26"/>
    <mergeCell ref="B29:D29"/>
    <mergeCell ref="E29:F29"/>
    <mergeCell ref="G29:H29"/>
    <mergeCell ref="I29:J29"/>
    <mergeCell ref="B30:D30"/>
    <mergeCell ref="E30:F30"/>
    <mergeCell ref="G30:H30"/>
    <mergeCell ref="I30:J30"/>
    <mergeCell ref="B27:D27"/>
    <mergeCell ref="E27:F27"/>
    <mergeCell ref="G27:H27"/>
    <mergeCell ref="I27:J27"/>
    <mergeCell ref="B28:D28"/>
    <mergeCell ref="E28:F28"/>
    <mergeCell ref="G28:H28"/>
    <mergeCell ref="I28:J28"/>
    <mergeCell ref="B25:D25"/>
    <mergeCell ref="E25:F25"/>
    <mergeCell ref="G25:H25"/>
    <mergeCell ref="I25:J25"/>
    <mergeCell ref="A1:J1"/>
    <mergeCell ref="A2:J2"/>
    <mergeCell ref="A3:J3"/>
    <mergeCell ref="A4:J4"/>
    <mergeCell ref="A5:J5"/>
    <mergeCell ref="A6:J6"/>
    <mergeCell ref="A7:J7"/>
    <mergeCell ref="A8:J8"/>
    <mergeCell ref="A9:J9"/>
    <mergeCell ref="A10:J10"/>
    <mergeCell ref="B24:D24"/>
    <mergeCell ref="E24:F24"/>
    <mergeCell ref="G24:H24"/>
    <mergeCell ref="I24:J24"/>
    <mergeCell ref="A17:J17"/>
    <mergeCell ref="A18:G18"/>
    <mergeCell ref="A19:J19"/>
    <mergeCell ref="A21:J21"/>
    <mergeCell ref="A22:J22"/>
    <mergeCell ref="A11:J11"/>
    <mergeCell ref="A238:D238"/>
    <mergeCell ref="A237:D237"/>
    <mergeCell ref="A236:D236"/>
    <mergeCell ref="A105:J105"/>
    <mergeCell ref="B107:D107"/>
    <mergeCell ref="E107:F107"/>
    <mergeCell ref="G107:H107"/>
    <mergeCell ref="B108:D108"/>
    <mergeCell ref="E108:F108"/>
    <mergeCell ref="G108:H108"/>
    <mergeCell ref="B113:D113"/>
    <mergeCell ref="E113:F113"/>
    <mergeCell ref="G113:H113"/>
    <mergeCell ref="A115:J115"/>
    <mergeCell ref="A117:F117"/>
    <mergeCell ref="E111:F111"/>
    <mergeCell ref="A187:J187"/>
    <mergeCell ref="A142:F142"/>
    <mergeCell ref="A145:J145"/>
    <mergeCell ref="A153:J153"/>
    <mergeCell ref="A205:J205"/>
    <mergeCell ref="A215:J215"/>
    <mergeCell ref="A118:F118"/>
    <mergeCell ref="A119:F119"/>
    <mergeCell ref="A160:J160"/>
    <mergeCell ref="A171:J171"/>
    <mergeCell ref="B111:D111"/>
    <mergeCell ref="G111:H111"/>
    <mergeCell ref="J111:K111"/>
    <mergeCell ref="B112:D112"/>
    <mergeCell ref="E112:F112"/>
    <mergeCell ref="G112:H112"/>
    <mergeCell ref="J112:K112"/>
    <mergeCell ref="A126:J126"/>
    <mergeCell ref="A128:F128"/>
    <mergeCell ref="A140:J140"/>
    <mergeCell ref="C91:C93"/>
    <mergeCell ref="D92:D93"/>
    <mergeCell ref="A103:J103"/>
    <mergeCell ref="A104:J104"/>
    <mergeCell ref="B109:D109"/>
    <mergeCell ref="E109:F109"/>
    <mergeCell ref="G109:H109"/>
    <mergeCell ref="J109:K109"/>
    <mergeCell ref="B110:D110"/>
    <mergeCell ref="E110:F110"/>
    <mergeCell ref="G110:H110"/>
    <mergeCell ref="J91:J93"/>
    <mergeCell ref="E92:G92"/>
    <mergeCell ref="H91:H93"/>
    <mergeCell ref="I91:I93"/>
    <mergeCell ref="A100:B100"/>
    <mergeCell ref="A91:A93"/>
    <mergeCell ref="B91:B93"/>
    <mergeCell ref="D91:G91"/>
    <mergeCell ref="J110:K110"/>
    <mergeCell ref="E79:F79"/>
    <mergeCell ref="E80:F80"/>
    <mergeCell ref="B72:D72"/>
    <mergeCell ref="B73:D73"/>
    <mergeCell ref="G77:H77"/>
    <mergeCell ref="G78:H78"/>
    <mergeCell ref="G79:H79"/>
    <mergeCell ref="G80:H80"/>
    <mergeCell ref="G76:H76"/>
    <mergeCell ref="E84:F84"/>
    <mergeCell ref="E85:F85"/>
    <mergeCell ref="E86:F86"/>
    <mergeCell ref="G84:H84"/>
    <mergeCell ref="G85:H85"/>
    <mergeCell ref="G86:H86"/>
    <mergeCell ref="E81:F81"/>
    <mergeCell ref="E82:F82"/>
    <mergeCell ref="E83:F83"/>
    <mergeCell ref="G81:H81"/>
    <mergeCell ref="G82:H82"/>
    <mergeCell ref="G83:H83"/>
    <mergeCell ref="G58:H58"/>
    <mergeCell ref="G59:H59"/>
    <mergeCell ref="G60:H60"/>
    <mergeCell ref="G61:H61"/>
    <mergeCell ref="G62:H62"/>
    <mergeCell ref="G63:H63"/>
    <mergeCell ref="G65:H65"/>
    <mergeCell ref="G66:H66"/>
    <mergeCell ref="G67:H67"/>
    <mergeCell ref="G64:H64"/>
    <mergeCell ref="E58:F58"/>
    <mergeCell ref="E59:F59"/>
    <mergeCell ref="E60:F60"/>
    <mergeCell ref="E61:F61"/>
    <mergeCell ref="E62:F62"/>
    <mergeCell ref="E63:F63"/>
    <mergeCell ref="B74:D74"/>
    <mergeCell ref="B75:D75"/>
    <mergeCell ref="E76:F76"/>
    <mergeCell ref="B76:D76"/>
    <mergeCell ref="B68:D68"/>
    <mergeCell ref="B69:D69"/>
    <mergeCell ref="B70:D70"/>
    <mergeCell ref="B71:D71"/>
    <mergeCell ref="G71:H71"/>
    <mergeCell ref="G72:H72"/>
    <mergeCell ref="G73:H73"/>
    <mergeCell ref="G74:H74"/>
    <mergeCell ref="G75:H75"/>
    <mergeCell ref="E68:F68"/>
    <mergeCell ref="E69:F69"/>
    <mergeCell ref="E70:F70"/>
    <mergeCell ref="E71:F71"/>
    <mergeCell ref="E72:F72"/>
    <mergeCell ref="E73:F73"/>
    <mergeCell ref="E74:F74"/>
    <mergeCell ref="E75:F75"/>
    <mergeCell ref="G68:H68"/>
    <mergeCell ref="G69:H69"/>
    <mergeCell ref="G70:H70"/>
  </mergeCells>
  <pageMargins left="0.39370078740157483" right="0.19685039370078741" top="0.39370078740157483" bottom="0.39370078740157483" header="0.31496062992125984" footer="0.31496062992125984"/>
  <pageSetup paperSize="9" scale="52" orientation="portrait" r:id="rId1"/>
  <rowBreaks count="3" manualBreakCount="3">
    <brk id="87" max="9" man="1"/>
    <brk id="138" max="9" man="1"/>
    <brk id="20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Раздел 2</vt:lpstr>
      <vt:lpstr>2025</vt:lpstr>
      <vt:lpstr>2026</vt:lpstr>
      <vt:lpstr>2027</vt:lpstr>
      <vt:lpstr>Приложение №1 раздел 2</vt:lpstr>
      <vt:lpstr>Приложение №3</vt:lpstr>
      <vt:lpstr>'2025'!_GoBack</vt:lpstr>
      <vt:lpstr>'Приложение №3'!Область_печати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2025-01-16T08:12:45Z</dcterms:modified>
</cp:coreProperties>
</file>